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erenc\Desktop\"/>
    </mc:Choice>
  </mc:AlternateContent>
  <bookViews>
    <workbookView xWindow="0" yWindow="0" windowWidth="28800" windowHeight="12435" activeTab="6"/>
  </bookViews>
  <sheets>
    <sheet name="SP65" sheetId="18" r:id="rId1"/>
    <sheet name="SP68" sheetId="19" r:id="rId2"/>
    <sheet name="SP92" sheetId="20" r:id="rId3"/>
    <sheet name="SP267" sheetId="21" r:id="rId4"/>
    <sheet name="SP391" sheetId="22" r:id="rId5"/>
    <sheet name="SP 392" sheetId="23" r:id="rId6"/>
    <sheet name="SP396" sheetId="24" r:id="rId7"/>
  </sheets>
  <definedNames>
    <definedName name="_xlnm.Print_Area" localSheetId="5">'SP 392'!$A$1:$F$186</definedName>
    <definedName name="_xlnm.Print_Area" localSheetId="3">'SP267'!$A$1:$F$166</definedName>
    <definedName name="_xlnm.Print_Area" localSheetId="4">'SP391'!$A$1:$F$161</definedName>
    <definedName name="_xlnm.Print_Area" localSheetId="6">'SP396'!$A$1:$N$192</definedName>
    <definedName name="_xlnm.Print_Area" localSheetId="0">'SP65'!$A$1:$O$180</definedName>
    <definedName name="_xlnm.Print_Area" localSheetId="1">'SP68'!$A$1:$N$194</definedName>
    <definedName name="_xlnm.Print_Area" localSheetId="2">'SP92'!$A$1:$M$160</definedName>
  </definedNames>
  <calcPr calcId="152511"/>
</workbook>
</file>

<file path=xl/calcChain.xml><?xml version="1.0" encoding="utf-8"?>
<calcChain xmlns="http://schemas.openxmlformats.org/spreadsheetml/2006/main">
  <c r="F188" i="24" l="1"/>
  <c r="F187" i="24" s="1"/>
  <c r="F184" i="24"/>
  <c r="F183" i="24" s="1"/>
  <c r="F181" i="24"/>
  <c r="F179" i="24"/>
  <c r="F176" i="24"/>
  <c r="F175" i="24" s="1"/>
  <c r="F171" i="24"/>
  <c r="F170" i="24" s="1"/>
  <c r="F157" i="24"/>
  <c r="F156" i="24" s="1"/>
  <c r="F153" i="24"/>
  <c r="F142" i="24"/>
  <c r="F140" i="24"/>
  <c r="F133" i="24"/>
  <c r="F129" i="24"/>
  <c r="F127" i="24"/>
  <c r="F126" i="24" s="1"/>
  <c r="F124" i="24"/>
  <c r="F123" i="24" s="1"/>
  <c r="F121" i="24"/>
  <c r="F111" i="24"/>
  <c r="F110" i="24"/>
  <c r="F99" i="24"/>
  <c r="F98" i="24" s="1"/>
  <c r="F83" i="24"/>
  <c r="F82" i="24" s="1"/>
  <c r="F76" i="24"/>
  <c r="F75" i="24"/>
  <c r="F55" i="24"/>
  <c r="F54" i="24" s="1"/>
  <c r="F52" i="24"/>
  <c r="F50" i="24"/>
  <c r="F29" i="24"/>
  <c r="F24" i="24"/>
  <c r="F23" i="24"/>
  <c r="F17" i="24" l="1"/>
  <c r="F16" i="24" s="1"/>
  <c r="F15" i="24"/>
  <c r="F190" i="24" s="1"/>
  <c r="F155" i="24"/>
  <c r="F175" i="23" l="1"/>
  <c r="F174" i="23" s="1"/>
  <c r="F171" i="23"/>
  <c r="F170" i="23" s="1"/>
  <c r="F168" i="23"/>
  <c r="F167" i="23"/>
  <c r="F166" i="23"/>
  <c r="F163" i="23"/>
  <c r="F157" i="23"/>
  <c r="F156" i="23" s="1"/>
  <c r="F147" i="23"/>
  <c r="F143" i="23"/>
  <c r="F142" i="23" s="1"/>
  <c r="F139" i="23"/>
  <c r="F137" i="23" s="1"/>
  <c r="F134" i="23"/>
  <c r="F125" i="23"/>
  <c r="F118" i="23"/>
  <c r="F116" i="23"/>
  <c r="F113" i="23"/>
  <c r="F112" i="23" s="1"/>
  <c r="F106" i="23"/>
  <c r="F105" i="23" s="1"/>
  <c r="F96" i="23"/>
  <c r="F95" i="23" s="1"/>
  <c r="F86" i="23"/>
  <c r="F85" i="23" s="1"/>
  <c r="F71" i="23"/>
  <c r="F70" i="23" s="1"/>
  <c r="F68" i="23"/>
  <c r="F67" i="23" s="1"/>
  <c r="F65" i="23"/>
  <c r="F55" i="23"/>
  <c r="F54" i="23" s="1"/>
  <c r="F52" i="23"/>
  <c r="F50" i="23"/>
  <c r="F24" i="23"/>
  <c r="F23" i="23"/>
  <c r="F18" i="23"/>
  <c r="F162" i="23" l="1"/>
  <c r="F141" i="23" s="1"/>
  <c r="F17" i="23"/>
  <c r="F16" i="23" s="1"/>
  <c r="F115" i="23"/>
  <c r="F138" i="23"/>
  <c r="F177" i="23" l="1"/>
  <c r="B156" i="22"/>
  <c r="F150" i="22"/>
  <c r="F149" i="22" s="1"/>
  <c r="F147" i="22"/>
  <c r="F146" i="22" s="1"/>
  <c r="F144" i="22"/>
  <c r="F143" i="22"/>
  <c r="F142" i="22" s="1"/>
  <c r="F139" i="22"/>
  <c r="F134" i="22"/>
  <c r="F133" i="22" s="1"/>
  <c r="F125" i="22"/>
  <c r="F124" i="22"/>
  <c r="F120" i="22" s="1"/>
  <c r="F119" i="22" s="1"/>
  <c r="F114" i="22"/>
  <c r="F112" i="22"/>
  <c r="F100" i="22" s="1"/>
  <c r="F110" i="22"/>
  <c r="F103" i="22"/>
  <c r="F101" i="22"/>
  <c r="F97" i="22"/>
  <c r="F96" i="22"/>
  <c r="F87" i="22"/>
  <c r="F86" i="22" s="1"/>
  <c r="F82" i="22"/>
  <c r="F81" i="22" s="1"/>
  <c r="F69" i="22"/>
  <c r="F68" i="22"/>
  <c r="F67" i="22" s="1"/>
  <c r="F65" i="22"/>
  <c r="F64" i="22" s="1"/>
  <c r="F55" i="22"/>
  <c r="F54" i="22" s="1"/>
  <c r="F51" i="22"/>
  <c r="F49" i="22"/>
  <c r="F47" i="22"/>
  <c r="F23" i="22"/>
  <c r="F22" i="22"/>
  <c r="F18" i="22"/>
  <c r="F17" i="22"/>
  <c r="F16" i="22" s="1"/>
  <c r="K14" i="22"/>
  <c r="K13" i="22"/>
  <c r="K12" i="22"/>
  <c r="L11" i="22"/>
  <c r="K11" i="22"/>
  <c r="F15" i="22" l="1"/>
  <c r="F138" i="22"/>
  <c r="F118" i="22" s="1"/>
  <c r="F152" i="22" l="1"/>
  <c r="B150" i="21" l="1"/>
  <c r="F144" i="21"/>
  <c r="F143" i="21" s="1"/>
  <c r="F140" i="21"/>
  <c r="F139" i="21" s="1"/>
  <c r="F137" i="21"/>
  <c r="F136" i="21"/>
  <c r="F134" i="21"/>
  <c r="F131" i="21"/>
  <c r="F126" i="21"/>
  <c r="F125" i="21" s="1"/>
  <c r="F118" i="21"/>
  <c r="F113" i="21"/>
  <c r="F112" i="21" s="1"/>
  <c r="F109" i="21"/>
  <c r="F107" i="21"/>
  <c r="F99" i="21"/>
  <c r="F97" i="21"/>
  <c r="F93" i="21"/>
  <c r="F92" i="21" s="1"/>
  <c r="F85" i="21"/>
  <c r="F84" i="21" s="1"/>
  <c r="F72" i="21"/>
  <c r="F71" i="21" s="1"/>
  <c r="F70" i="21" s="1"/>
  <c r="F68" i="21"/>
  <c r="F67" i="21" s="1"/>
  <c r="F65" i="21"/>
  <c r="F55" i="21"/>
  <c r="F54" i="21" s="1"/>
  <c r="F51" i="21"/>
  <c r="F49" i="21"/>
  <c r="F47" i="21"/>
  <c r="F23" i="21"/>
  <c r="F22" i="21"/>
  <c r="F18" i="21"/>
  <c r="F96" i="21" l="1"/>
  <c r="F17" i="21"/>
  <c r="F16" i="21" s="1"/>
  <c r="F130" i="21"/>
  <c r="F111" i="21"/>
  <c r="F15" i="21"/>
  <c r="F146" i="21" l="1"/>
  <c r="B155" i="20" l="1"/>
  <c r="F149" i="20"/>
  <c r="F148" i="20"/>
  <c r="F145" i="20"/>
  <c r="F144" i="20" s="1"/>
  <c r="F142" i="20"/>
  <c r="F141" i="20"/>
  <c r="F140" i="20" s="1"/>
  <c r="F137" i="20"/>
  <c r="F132" i="20"/>
  <c r="F131" i="20" s="1"/>
  <c r="F125" i="20"/>
  <c r="F120" i="20" s="1"/>
  <c r="F119" i="20" s="1"/>
  <c r="F114" i="20"/>
  <c r="F112" i="20"/>
  <c r="F104" i="20"/>
  <c r="F102" i="20"/>
  <c r="F99" i="20"/>
  <c r="F98" i="20" s="1"/>
  <c r="F95" i="20"/>
  <c r="F86" i="20"/>
  <c r="F73" i="20"/>
  <c r="F72" i="20" s="1"/>
  <c r="F71" i="20" s="1"/>
  <c r="F69" i="20"/>
  <c r="F68" i="20" s="1"/>
  <c r="F66" i="20"/>
  <c r="F57" i="20"/>
  <c r="F56" i="20" s="1"/>
  <c r="F53" i="20"/>
  <c r="F51" i="20"/>
  <c r="F49" i="20"/>
  <c r="F30" i="20"/>
  <c r="F25" i="20"/>
  <c r="F24" i="20"/>
  <c r="F23" i="20"/>
  <c r="F18" i="20"/>
  <c r="F17" i="20"/>
  <c r="F16" i="20" s="1"/>
  <c r="L14" i="20"/>
  <c r="L13" i="20"/>
  <c r="L12" i="20"/>
  <c r="M11" i="20"/>
  <c r="L11" i="20"/>
  <c r="F101" i="20" l="1"/>
  <c r="F85" i="20"/>
  <c r="F136" i="20"/>
  <c r="F118" i="20" s="1"/>
  <c r="F15" i="20"/>
  <c r="F151" i="20" l="1"/>
  <c r="F188" i="19" l="1"/>
  <c r="F187" i="19"/>
  <c r="F184" i="19"/>
  <c r="F183" i="19" s="1"/>
  <c r="F181" i="19"/>
  <c r="F180" i="19"/>
  <c r="F179" i="19" s="1"/>
  <c r="F176" i="19"/>
  <c r="F173" i="19"/>
  <c r="F172" i="19"/>
  <c r="F171" i="19" s="1"/>
  <c r="F170" i="19" s="1"/>
  <c r="F162" i="19"/>
  <c r="F157" i="19" s="1"/>
  <c r="F156" i="19" s="1"/>
  <c r="F153" i="19"/>
  <c r="F144" i="19"/>
  <c r="F142" i="19"/>
  <c r="F140" i="19"/>
  <c r="F133" i="19"/>
  <c r="F129" i="19"/>
  <c r="F127" i="19"/>
  <c r="F124" i="19"/>
  <c r="F123" i="19" s="1"/>
  <c r="F121" i="19"/>
  <c r="F111" i="19"/>
  <c r="F99" i="19"/>
  <c r="F98" i="19"/>
  <c r="F83" i="19"/>
  <c r="F82" i="19" s="1"/>
  <c r="F76" i="19"/>
  <c r="F75" i="19" s="1"/>
  <c r="F73" i="19"/>
  <c r="F55" i="19"/>
  <c r="F52" i="19"/>
  <c r="F50" i="19"/>
  <c r="F34" i="19"/>
  <c r="F32" i="19"/>
  <c r="F29" i="19"/>
  <c r="F17" i="19" s="1"/>
  <c r="F16" i="19" s="1"/>
  <c r="F25" i="19"/>
  <c r="L24" i="19"/>
  <c r="L23" i="19"/>
  <c r="F23" i="19"/>
  <c r="L22" i="19"/>
  <c r="F22" i="19"/>
  <c r="L21" i="19"/>
  <c r="L20" i="19"/>
  <c r="L19" i="19"/>
  <c r="L18" i="19"/>
  <c r="L17" i="19"/>
  <c r="L16" i="19"/>
  <c r="L15" i="19"/>
  <c r="L14" i="19"/>
  <c r="L13" i="19"/>
  <c r="N12" i="19"/>
  <c r="M12" i="19"/>
  <c r="F126" i="19" l="1"/>
  <c r="L12" i="19"/>
  <c r="F54" i="19"/>
  <c r="F110" i="19"/>
  <c r="F15" i="19"/>
  <c r="F175" i="19"/>
  <c r="F155" i="19" s="1"/>
  <c r="F190" i="19" l="1"/>
  <c r="F176" i="18" l="1"/>
  <c r="F175" i="18" s="1"/>
  <c r="F172" i="18"/>
  <c r="F171" i="18" s="1"/>
  <c r="F169" i="18"/>
  <c r="F168" i="18"/>
  <c r="F167" i="18"/>
  <c r="F164" i="18"/>
  <c r="F163" i="18" s="1"/>
  <c r="F159" i="18"/>
  <c r="F158" i="18" s="1"/>
  <c r="F150" i="18"/>
  <c r="F149" i="18"/>
  <c r="F145" i="18" s="1"/>
  <c r="F144" i="18" s="1"/>
  <c r="F140" i="18"/>
  <c r="F131" i="18"/>
  <c r="F123" i="18"/>
  <c r="F114" i="18"/>
  <c r="F110" i="18"/>
  <c r="F108" i="18"/>
  <c r="F104" i="18"/>
  <c r="F103" i="18"/>
  <c r="F95" i="18"/>
  <c r="F94" i="18" s="1"/>
  <c r="F79" i="18"/>
  <c r="F78" i="18" s="1"/>
  <c r="F73" i="18"/>
  <c r="F72" i="18"/>
  <c r="F70" i="18"/>
  <c r="F55" i="18"/>
  <c r="F54" i="18" s="1"/>
  <c r="F52" i="18"/>
  <c r="F51" i="18"/>
  <c r="F50" i="18"/>
  <c r="F34" i="18"/>
  <c r="F33" i="18"/>
  <c r="F32" i="18"/>
  <c r="F31" i="18"/>
  <c r="F26" i="18"/>
  <c r="F23" i="18"/>
  <c r="F22" i="18"/>
  <c r="F17" i="18" l="1"/>
  <c r="F16" i="18" s="1"/>
  <c r="F107" i="18"/>
  <c r="F143" i="18"/>
  <c r="F15" i="18" l="1"/>
  <c r="F178" i="18" s="1"/>
</calcChain>
</file>

<file path=xl/sharedStrings.xml><?xml version="1.0" encoding="utf-8"?>
<sst xmlns="http://schemas.openxmlformats.org/spreadsheetml/2006/main" count="1442" uniqueCount="240">
  <si>
    <t xml:space="preserve">              Warszawa, dnia </t>
  </si>
  <si>
    <t>Dział</t>
  </si>
  <si>
    <t>Rozdział</t>
  </si>
  <si>
    <t>Zadanie</t>
  </si>
  <si>
    <t>§</t>
  </si>
  <si>
    <t>Treść</t>
  </si>
  <si>
    <t>Plan na 2021 rok</t>
  </si>
  <si>
    <t>Nagrody i wydatki osobowe nie zaliczone do wynagrodzeń</t>
  </si>
  <si>
    <t>Wynagrodzenia osobowe pracowników</t>
  </si>
  <si>
    <t>Dodatkowe wynagrodzenie roczne</t>
  </si>
  <si>
    <t>Składki na ubezpieczenie społeczne</t>
  </si>
  <si>
    <t>Składki na Fundusz Pracy oraz Fundusz Solidarnościowy</t>
  </si>
  <si>
    <t>Wynagrodzenia bezosobowe</t>
  </si>
  <si>
    <t>Zakup materiałów i wyposażenia</t>
  </si>
  <si>
    <t>Zakup materiałów i wyposażenia - COVID</t>
  </si>
  <si>
    <t>Zakup pomocy naukowych i dydaktycznych</t>
  </si>
  <si>
    <t>Zakup usług zdrowotnych</t>
  </si>
  <si>
    <t xml:space="preserve">Zakup usług pozostałych </t>
  </si>
  <si>
    <t>Odprowadzanie ścieków</t>
  </si>
  <si>
    <r>
      <t xml:space="preserve">Odprowadzanie ścieków </t>
    </r>
    <r>
      <rPr>
        <b/>
        <sz val="8"/>
        <rFont val="Times New Roman"/>
        <family val="1"/>
        <charset val="238"/>
      </rPr>
      <t>(WPF - planowane)</t>
    </r>
  </si>
  <si>
    <r>
      <t xml:space="preserve">Odprowadzanie ścieków </t>
    </r>
    <r>
      <rPr>
        <b/>
        <sz val="8"/>
        <rFont val="Times New Roman"/>
        <family val="1"/>
        <charset val="238"/>
      </rPr>
      <t>(WPF - realizowane)</t>
    </r>
  </si>
  <si>
    <t>Zakup usług pozostałych - COVID</t>
  </si>
  <si>
    <t xml:space="preserve">Opłaty z tytułu usług telekomunikacyjnych 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</si>
  <si>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realizowane)</t>
    </r>
  </si>
  <si>
    <t>Podróże służbowe krajowe</t>
  </si>
  <si>
    <t>Różne opłaty i składki</t>
  </si>
  <si>
    <t>Odpisy na ZFŚS</t>
  </si>
  <si>
    <t>Opłaty na rzecz budżetu państwa</t>
  </si>
  <si>
    <t>Szkolenie pracowników niebędących członkami korpusu służy cywilnej</t>
  </si>
  <si>
    <t>Wpłaty na PPK finansowane przez podmiot zatrudniający</t>
  </si>
  <si>
    <t>B/V/1/27</t>
  </si>
  <si>
    <t>Remonty w przedszkolach, szkołach i placówkach oświatowych</t>
  </si>
  <si>
    <t>Zakup usług remontowych</t>
  </si>
  <si>
    <t>Oświata i wychowanie</t>
  </si>
  <si>
    <t>Szkoły podstawowe</t>
  </si>
  <si>
    <t>B/V/1/4/1</t>
  </si>
  <si>
    <t>Prowadzenie publicznych szkół podstawowych</t>
  </si>
  <si>
    <t xml:space="preserve">Zakup materiałów i wyposażenia </t>
  </si>
  <si>
    <t xml:space="preserve">Zakup energii </t>
  </si>
  <si>
    <t>Opłaty na rzecz budżetów jednostek samorządu terytorialnego</t>
  </si>
  <si>
    <t>B/VI/1/7</t>
  </si>
  <si>
    <t>Działania epidemiczne</t>
  </si>
  <si>
    <t>Oddziały przedszkolne w szkołach podstawowych</t>
  </si>
  <si>
    <t>B/V/1/3/1</t>
  </si>
  <si>
    <t>Prowadzenie publicznych oddziałów "0" w szkołach podstawowych</t>
  </si>
  <si>
    <t>Koszty postępowania sądowego i prokuratorskiego</t>
  </si>
  <si>
    <t>Dokształcanie i doskonalenie nauczycieli</t>
  </si>
  <si>
    <t>B/V/2/3</t>
  </si>
  <si>
    <t xml:space="preserve">Składki na ubezpieczenie społeczne </t>
  </si>
  <si>
    <t>Szkolenia pracowników niebedących członkami korpusu służby cywilnej</t>
  </si>
  <si>
    <t>Stołówki szkolne i przedszkolne</t>
  </si>
  <si>
    <t>B/V/1/30</t>
  </si>
  <si>
    <t>Prowadzenie stołówek szkolnych</t>
  </si>
  <si>
    <t>Realizacja zadań wymagających stosowania specjalnej organizacji naukii metod pracy dla dzieci w przedszkolach, oddziałach przedszkolnych w szkołach podstawowych i innych formach wychowania przedszkolnego</t>
  </si>
  <si>
    <t>B/V/1/34/1</t>
  </si>
  <si>
    <t>Realizacja zadań wymagających stosowania specjalnej organizacji nauki i metod pracy przez placówki publiczne</t>
  </si>
  <si>
    <t>Realizacja zadań wymagających stosowania specjalnej organizacji nauki i metod pracy dla dzieci i młodzieży w szkołach podstawowych</t>
  </si>
  <si>
    <t>Zapewnienie uczniom prawa do bezpłatnego dostępu do podręczników, materiałów edukacyjnych lub materiałów ćwiczeniowych</t>
  </si>
  <si>
    <t>Wyposażenie szkół publicznych w podręczniki, materiały edukacyjne lub materiały ćwiczeniowe (dotacja dla szkół publicznych)</t>
  </si>
  <si>
    <t>Pozostała działalność</t>
  </si>
  <si>
    <t>B/V/2/4</t>
  </si>
  <si>
    <t>Fundusz socjalny dla emerytowanych pracowników oświaty</t>
  </si>
  <si>
    <t>Odpisy na ZFŚS - emeryci nauczyciele</t>
  </si>
  <si>
    <t>B/V/2/6</t>
  </si>
  <si>
    <t>Organizacja olimpiad, konkursów i uroczystości szkolnych oraz realizacja programów o charakterze innowacyjnym</t>
  </si>
  <si>
    <t>B/V/2/9/1</t>
  </si>
  <si>
    <t>Programy edukacyjno-oświatowe</t>
  </si>
  <si>
    <t xml:space="preserve">Wynagrodzenia bezosobowe </t>
  </si>
  <si>
    <t xml:space="preserve">Zakup pomocy naukowych i dydaktycznych </t>
  </si>
  <si>
    <t>Podróże służbowe zagraniczne</t>
  </si>
  <si>
    <t>B/V/2/9/2</t>
  </si>
  <si>
    <t>B/V/2/10</t>
  </si>
  <si>
    <t>Inne zadania (utrzymanie związków zawodowych, wypłata zasądzonych rent za zlikwidowanie jednostki)</t>
  </si>
  <si>
    <t>Odpisy na Zakładowy Fundusz Świadczeń Socjalnych</t>
  </si>
  <si>
    <t>Ochrona zdrowia</t>
  </si>
  <si>
    <t>Składki na ubezpieczenie zdrowotne oraz świadczenia dla osób nieobjętych obowiązkiem ubezpieczenia zdrowotnego</t>
  </si>
  <si>
    <t>B/VI/4/4</t>
  </si>
  <si>
    <t>Składki na ubezpieczenie zdrowotne</t>
  </si>
  <si>
    <t>Edukacyjna opieka wychowawcza</t>
  </si>
  <si>
    <t>Świetlice szkolne</t>
  </si>
  <si>
    <t>B/V/1/21</t>
  </si>
  <si>
    <t>Prowadzenie świetlic szkolnych</t>
  </si>
  <si>
    <t>Kolonie i obozy oraz inne formy wypoczynku dzieci i młodzieży szkolnej, a także szkolenie młodzieży</t>
  </si>
  <si>
    <t>B/V/2/7</t>
  </si>
  <si>
    <t>Wypoczynek dzieci i młodzieży szkolnej</t>
  </si>
  <si>
    <t>Zakup środków żywności</t>
  </si>
  <si>
    <t>Zakup usług pozostałych</t>
  </si>
  <si>
    <t>Pomoc materialna dla uczniów o charakterze socjalnym</t>
  </si>
  <si>
    <t>B/V/2/8/2</t>
  </si>
  <si>
    <t>Stypendia socjalne</t>
  </si>
  <si>
    <t>Stypendia oraz inne formy pomocy dla uczniów (sojalne, dożywianie oraz pomoc materialna dla uczniów)</t>
  </si>
  <si>
    <t>Inne formy pomocy dla uczniów (zasiłki szkolne)</t>
  </si>
  <si>
    <t>B/V/2/8/3</t>
  </si>
  <si>
    <t>Dożywianie uczniów</t>
  </si>
  <si>
    <t>Inne formy pomocy dla uczniów (dożywianie uczniów najuboższych) stołówki szkolne i przedszkolne</t>
  </si>
  <si>
    <t>B/V/2/8/6</t>
  </si>
  <si>
    <t>Wyprawka szkolna</t>
  </si>
  <si>
    <t>Inne formy pomocy dla uczniów (wyprawki)</t>
  </si>
  <si>
    <t>Pomoc materialna dla uczniów o charakterze motywacyjnym</t>
  </si>
  <si>
    <t>B/V/2/8/1</t>
  </si>
  <si>
    <t>Stypendia za wyniki w nauce</t>
  </si>
  <si>
    <t>Stypendia oraz inne formy pomocy dla uczniów (za wyniki w nauce)</t>
  </si>
  <si>
    <t>Inne zadania (utrzymanie związkówzawodowych, wypłata zasądzonych rent za zlikwidowanie jednostki)</t>
  </si>
  <si>
    <t>PLAN WYDATKÓW OGÓŁEM</t>
  </si>
  <si>
    <t xml:space="preserve">                                                                                 Dzielnicowe Biuro Finansów Oświaty</t>
  </si>
  <si>
    <t xml:space="preserve">                                                                                 Żoliborz m. st. Warszawy</t>
  </si>
  <si>
    <t xml:space="preserve">                                                                                 ul. A. Felińskiego 15 </t>
  </si>
  <si>
    <t xml:space="preserve">                                                                                 01- 513 Warszawa  </t>
  </si>
  <si>
    <t>Dyrektor Szkoły informuje, iż plan finansowy na 2021 rok jest następujący:</t>
  </si>
  <si>
    <t>Odzież ochronna</t>
  </si>
  <si>
    <t>Wpłaty PFRON</t>
  </si>
  <si>
    <t xml:space="preserve">Odprowadzanie ścieków </t>
  </si>
  <si>
    <t>Podatek od towarów i usług (VAT)</t>
  </si>
  <si>
    <t>Szkolenie pracowników niebędących członkami korpusu służby cywilnej</t>
  </si>
  <si>
    <t>Realizacja zadań wymagających stosowania specjalnej organizacji nauki i metod pracy dla dzieci 
i młodzieży w gimnazjach i klasach dotychczasowego gimnazjum prowadzonych w innych typach szkół, liceach ogólnokształcących, technikach, branżowych szkołach I stopnia i klasach dotychczasowej zasadniczej szkoły zawodowej prowadzonych w branżowych szkołach I stopnia 
oraz szkołach artystycznych</t>
  </si>
  <si>
    <t>Wynagrodzenie osobowe pracowników</t>
  </si>
  <si>
    <t>B/V/2/5</t>
  </si>
  <si>
    <t>Nagrody dla nauczycieli</t>
  </si>
  <si>
    <t xml:space="preserve">Podróże służbowe zagraniczne </t>
  </si>
  <si>
    <t>Ubezpieczenia zdrowotne i śwadczenia dla osób nieobjętych ubezpieczeniem społecznym oraz osób pobierających niektóre świadczenia z pomocy społecznej</t>
  </si>
  <si>
    <t>Stypendia oraz inne formy pomocy dla uczniów (za osiągnięcia sportowe)</t>
  </si>
  <si>
    <t>Klasa w Warszawie, Warszawa z klasą</t>
  </si>
  <si>
    <t>Razem</t>
  </si>
  <si>
    <t>Zakup energii</t>
  </si>
  <si>
    <t xml:space="preserve">Zakup usług remontowych </t>
  </si>
  <si>
    <t>Prowadzenie stołówek szkolnych i przedszkolnych</t>
  </si>
  <si>
    <t>Składki na ubezpieczenia społeczne</t>
  </si>
  <si>
    <t>Zapewnienie uczniom prawa do bezpłatnego dostępu do podręczników, materiałów edukacyjnych 
lub materiałów ćwiczeniowych</t>
  </si>
  <si>
    <t>B/V/1/39</t>
  </si>
  <si>
    <t>Nagrody konkursowe</t>
  </si>
  <si>
    <t xml:space="preserve">Inne formy pomocy dla uczniów </t>
  </si>
  <si>
    <r>
      <t xml:space="preserve">Zakup energii </t>
    </r>
    <r>
      <rPr>
        <b/>
        <sz val="8"/>
        <rFont val="Times New Roman"/>
        <family val="1"/>
        <charset val="238"/>
      </rPr>
      <t>(WPF - planowane)</t>
    </r>
  </si>
  <si>
    <r>
      <t xml:space="preserve">Zakup energii </t>
    </r>
    <r>
      <rPr>
        <b/>
        <sz val="8"/>
        <rFont val="Times New Roman"/>
        <family val="1"/>
        <charset val="238"/>
      </rPr>
      <t>(WPF - realizowane)</t>
    </r>
  </si>
  <si>
    <t>Nagr. i wyd. os. nie zal. do wynagr</t>
  </si>
  <si>
    <t>Realizacja zadań wymagających stosowania specjalnej organizacji nauki i metod pracy dla dzieci w przedszkolach, oddziałach przedszkolnych w szkołach podstawowych i innych formach wychowania przedszkolnego</t>
  </si>
  <si>
    <t>Pomoc materialna dla uczniów</t>
  </si>
  <si>
    <t>Inne formy pomocy dla uczniów (dożywianie uczniów najuboższych)</t>
  </si>
  <si>
    <t xml:space="preserve">Realizacja programów edukacyjno-oświatowych                                                                                                (w tym UE) </t>
  </si>
  <si>
    <t>Składki na Fundusz Pracy</t>
  </si>
  <si>
    <t>Realizacja programów edukacyjno-oświatowych ( w tym UE)</t>
  </si>
  <si>
    <t>-</t>
  </si>
  <si>
    <r>
      <t xml:space="preserve">Opłaty z tytułu usług telekomunikacyjnych  </t>
    </r>
    <r>
      <rPr>
        <b/>
        <sz val="8"/>
        <rFont val="Times New Roman"/>
        <family val="1"/>
        <charset val="238"/>
      </rPr>
      <t>(WPF - realizowane)</t>
    </r>
  </si>
  <si>
    <t>Zakup materiałów i wyposażenia-Covid</t>
  </si>
  <si>
    <t>Zakup usług pozostałych -Covid</t>
  </si>
  <si>
    <r>
      <t xml:space="preserve">Zakup energii </t>
    </r>
    <r>
      <rPr>
        <b/>
        <sz val="8"/>
        <rFont val="Times New Roman"/>
        <family val="1"/>
        <charset val="238"/>
      </rPr>
      <t>(WPF - planowana)</t>
    </r>
  </si>
  <si>
    <t xml:space="preserve">Opłaty z tytułu usług telekomunikacyjnych  </t>
  </si>
  <si>
    <r>
      <t>Odprowadzanie ścieków</t>
    </r>
    <r>
      <rPr>
        <b/>
        <sz val="8"/>
        <rFont val="Times New Roman"/>
        <family val="1"/>
        <charset val="238"/>
      </rPr>
      <t xml:space="preserve"> (WPF - realizowane)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</si>
  <si>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</t>
    </r>
  </si>
  <si>
    <t>Szkoła Podstawowa nr 65</t>
  </si>
  <si>
    <t>Ul. Mścisławska 1</t>
  </si>
  <si>
    <t>RAZEM SP 65</t>
  </si>
  <si>
    <t xml:space="preserve">SFUE/4/278                                  Łączymy różnice    </t>
  </si>
  <si>
    <t xml:space="preserve">SFUE/4/279                                  Znamy się lepiej dzięki naszym opowiadaniom    </t>
  </si>
  <si>
    <t>01-647 Warszawa</t>
  </si>
  <si>
    <t>W tym odzież ochronna</t>
  </si>
  <si>
    <t>Zakup pomocy naukowych i dydaktycznych (NFRCZ)</t>
  </si>
  <si>
    <t>Zakup pomocy naukowych i dydaktycznych (dotacja rządowa "Aktywna Tablica")*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</si>
  <si>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 xml:space="preserve"> (WPF - planowane)</t>
    </r>
  </si>
  <si>
    <t>B/V/1/28</t>
  </si>
  <si>
    <t>Zajęcia dla uczniów na basenach i w halach sportowych</t>
  </si>
  <si>
    <t>Nagrody i wydatki nie zaliczane do wynagrodzeń</t>
  </si>
  <si>
    <r>
      <t xml:space="preserve">Zakup energii </t>
    </r>
    <r>
      <rPr>
        <b/>
        <sz val="8"/>
        <rFont val="Times New Roman"/>
        <family val="1"/>
        <charset val="238"/>
      </rPr>
      <t xml:space="preserve"> </t>
    </r>
  </si>
  <si>
    <t>B/V/1/39/1</t>
  </si>
  <si>
    <t>Zakup pomocy naukowych i dydaktycznych (PODRĘCZNIKI)</t>
  </si>
  <si>
    <t xml:space="preserve">Programy edukacyjno-oświatowe </t>
  </si>
  <si>
    <t>Realizacja programów edukacyjno-oświatowych (w tym UE)</t>
  </si>
  <si>
    <t>Stypendia oraz inne formy pomocy dla uczniów (osiągnięcia sportowe)</t>
  </si>
  <si>
    <t>Klasa w Warszawie. Warszawa z klasą</t>
  </si>
  <si>
    <t>Szkoła Podstawowa nr 68</t>
  </si>
  <si>
    <t>Ul. Or-Ota 5</t>
  </si>
  <si>
    <t>01-507 Warszawa</t>
  </si>
  <si>
    <t>SFUE/4/301             Przeszłość kluczem do zrozumienia współczesnej Europy</t>
  </si>
  <si>
    <t>SFUE/23/14             Sięgnij po więcej, rozwój doradztwa zawodowego w szkołach podstawowych</t>
  </si>
  <si>
    <t>Składki na Fundusz Pracy oray Fundusy Solidarnościowy</t>
  </si>
  <si>
    <t>Zakup pomocy naukowych i dydaktycznych - (dotacja rządowa)</t>
  </si>
  <si>
    <r>
      <t>Odprowadzanie ścieków</t>
    </r>
    <r>
      <rPr>
        <b/>
        <sz val="8"/>
        <rFont val="Times New Roman"/>
        <family val="1"/>
        <charset val="238"/>
      </rPr>
      <t xml:space="preserve">  (WPF - planowane)</t>
    </r>
  </si>
  <si>
    <r>
      <t>Odprowadzanie ścieków</t>
    </r>
    <r>
      <rPr>
        <b/>
        <sz val="8"/>
        <rFont val="Times New Roman"/>
        <family val="1"/>
        <charset val="238"/>
      </rPr>
      <t xml:space="preserve">  (WPF - realizowane)</t>
    </r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</si>
  <si>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planowana)</t>
    </r>
  </si>
  <si>
    <t xml:space="preserve"> </t>
  </si>
  <si>
    <r>
      <t>Odprowadzanie ścieków</t>
    </r>
    <r>
      <rPr>
        <b/>
        <sz val="8"/>
        <rFont val="Times New Roman"/>
        <family val="1"/>
        <charset val="238"/>
      </rPr>
      <t xml:space="preserve"> </t>
    </r>
  </si>
  <si>
    <t xml:space="preserve">Zakup pomocy naukowych i dydaktycznych (podręczniki) </t>
  </si>
  <si>
    <t>Nagrody dla Nauczycieli</t>
  </si>
  <si>
    <t>Stypendia oraz inne formy pomocy dla uczniów (socjalne, dożywianie oraz pomoc materialna dla uczniów)</t>
  </si>
  <si>
    <t>Szkoła Podstawowa nr 92</t>
  </si>
  <si>
    <t>Ul. Przasnyska 18</t>
  </si>
  <si>
    <t>01-756 Warszawa</t>
  </si>
  <si>
    <t>SFUE/23/14              Sięgnij po więcej rozwój doradztwa zawodowego w szkołach podstawowych</t>
  </si>
  <si>
    <t>Odszkodowanie</t>
  </si>
  <si>
    <r>
      <t xml:space="preserve">Odprowadzanie ścieków </t>
    </r>
    <r>
      <rPr>
        <b/>
        <sz val="8"/>
        <rFont val="Times New Roman"/>
        <family val="1"/>
        <charset val="238"/>
      </rPr>
      <t>(WPF realizowane)</t>
    </r>
  </si>
  <si>
    <r>
      <t xml:space="preserve">Odprowadzanie ścieków </t>
    </r>
    <r>
      <rPr>
        <b/>
        <sz val="8"/>
        <rFont val="Times New Roman"/>
        <family val="1"/>
        <charset val="238"/>
      </rPr>
      <t>(WPF planowane)</t>
    </r>
  </si>
  <si>
    <t>Prowadzenie publicznych oddziałów "0" w szkółach podstawowych</t>
  </si>
  <si>
    <t>Realizacja zadań wymagających stosowania specjalnej organizacji nauki i metod pracy dla dzieci i młodzieży w szkołach podstawowych, liceach ogólnokształcących, liceach profilowanych i szkołach zawodowych oraz szkołąch artystycznych</t>
  </si>
  <si>
    <t>Wyposażenie szkół publicznych w podręczniki, materiały  edukacyjne lub materiały ćwiczeniowe(dotacja dla szkół publicznych)</t>
  </si>
  <si>
    <t>Zakup pomocy naukowych i dydaktycznych (PODRĘCZNKI)</t>
  </si>
  <si>
    <t>Składki na ubezpieczenie społeczne *</t>
  </si>
  <si>
    <t>Składki na Fundusz Pracy oraz Fundusz Solidarnościowy *</t>
  </si>
  <si>
    <t>Wynagrodzenia bezosobowe *</t>
  </si>
  <si>
    <t>Nagrody konkursowe*</t>
  </si>
  <si>
    <t>Zakup materiałów i wyposażenia *</t>
  </si>
  <si>
    <t>Zakup pomocy naukowych i dydaktycznych *</t>
  </si>
  <si>
    <t>Zakup usług pozostałych *</t>
  </si>
  <si>
    <t>Programy edukacyjno oświatowe</t>
  </si>
  <si>
    <t>* rozdział 80195 - "Klasa w Warszawie, Warszawa z Klasą "</t>
  </si>
  <si>
    <t xml:space="preserve">    § 4300     </t>
  </si>
  <si>
    <t>Szkoła Podstawowa nr 267</t>
  </si>
  <si>
    <t>Ul. Braci Załuskich 1</t>
  </si>
  <si>
    <t>01-773 Warszawa</t>
  </si>
  <si>
    <t>Składki na ubezpieczenie społeczne*</t>
  </si>
  <si>
    <t>Składki na Fundusz Pracy*</t>
  </si>
  <si>
    <t xml:space="preserve">Wynagrodzenia bezosobowe* </t>
  </si>
  <si>
    <t>Zakup materiałów i wyposażenia*</t>
  </si>
  <si>
    <t>Podróże służbowe zagraniczne*</t>
  </si>
  <si>
    <t>Programy edukacyjno-oswiatowe</t>
  </si>
  <si>
    <t xml:space="preserve">Odpisy na ZFŚS </t>
  </si>
  <si>
    <t>Inne formy pomocy dla uczniów (dożywianie uczniów najuboższych) stypendium "Posiłek dla Ucznia"</t>
  </si>
  <si>
    <t>Szkoła Podstawowa nr 391</t>
  </si>
  <si>
    <t>Ul. Filarecka 2</t>
  </si>
  <si>
    <t>01-582 Warszawa</t>
  </si>
  <si>
    <t>Składki na Fundusz Pracyn oraz Fundusz Solidarnościowy</t>
  </si>
  <si>
    <t>Wpłaty na PPK finansowane przez podmiot zatrdniający</t>
  </si>
  <si>
    <t>Składki na Fundusz Pracyn oraz Fundusz Solidarnościowy*</t>
  </si>
  <si>
    <t>Szkoła Podstawowa nr 392</t>
  </si>
  <si>
    <t>im. Jana Bytnara os. "Rudy"</t>
  </si>
  <si>
    <t>Al. Wojska Polskiego 1A</t>
  </si>
  <si>
    <t>01-524 Warszawa</t>
  </si>
  <si>
    <t>Zakup materiałów i wyposażenia-COVID</t>
  </si>
  <si>
    <t>Zakup pomocy naukowych i dydaktycznych *(dotacja rządowa)</t>
  </si>
  <si>
    <t xml:space="preserve">    </t>
  </si>
  <si>
    <t>Zakup usług pozostałych-COVID</t>
  </si>
  <si>
    <r>
      <t xml:space="preserve">Opłaty z tytułu usług telekomunikacyjnych  </t>
    </r>
    <r>
      <rPr>
        <b/>
        <sz val="8"/>
        <rFont val="Times New Roman"/>
        <family val="1"/>
        <charset val="238"/>
      </rPr>
      <t>(WPF - planowane)</t>
    </r>
  </si>
  <si>
    <t>Realizacja zadań wymagających stosowania specjalnej organizacji nauki i metod pracy dla dzieci 
w przedszkolach, oddziałach przedszkolnych w szkołach podstawowychi innych formach wychowania przedszkolnego</t>
  </si>
  <si>
    <t>Dodatkowe wynagodzenie roczne</t>
  </si>
  <si>
    <t>Realizacja zadań wymagających stosowania specjalnej organizacji nauki i metod pracy dla dzieci 
i młodzieży w szkołach podstawowych</t>
  </si>
  <si>
    <t>Wyposażenie szkół w podręczniki, materiały edukacyjne lub materiały ćwiczeniowe (dotacja dla szkół publicznych)</t>
  </si>
  <si>
    <t>Zakup pomocy naukowych i dydaktycznych (PODRĘCZNIKI)*</t>
  </si>
  <si>
    <t>Projekty edukacyjno-oświatowe realizowane w ramach programów Unii Europejskiej</t>
  </si>
  <si>
    <t>Inne formy pomocy dla uczniów (dożywianie uczniów najuboższych) 
stołówki szkolne i przedszkolne</t>
  </si>
  <si>
    <t>Szkoła Podstawowa nr 396</t>
  </si>
  <si>
    <t>Ul. Anny German 5A</t>
  </si>
  <si>
    <t>01-794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</si>
</sst>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43" formatCode="_-* #,##0.00\ _z_ł_-;\-* #,##0.00\ _z_ł_-;_-* &quot;-&quot;??\ _z_ł_-;_-@_-"/>
    <numFmt numFmtId="164" formatCode="[$-415]d\ mmmm\ yyyy;@"/>
    <numFmt numFmtId="165" formatCode="[$-F800]dddd\,\ mmmm\ dd\,\ yyyy"/>
    <numFmt numFmtId="166" formatCode="#,##0_ ;[Red]\-#,##0\ "/>
    <numFmt numFmtId="167" formatCode="#,##0.00_ ;[Red]\-#,##0.00\ "/>
    <numFmt numFmtId="168" formatCode="#,##0.0"/>
    <numFmt numFmtId="169" formatCode="#,##0_ ;\-#,##0\ "/>
    <numFmt numFmtId="170" formatCode="#,##0.00_ ;\-#,##0.0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7"/>
      <name val="Times New Roman"/>
      <family val="1"/>
      <charset val="238"/>
    </font>
    <font>
      <sz val="10"/>
      <name val="Arial CE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sz val="8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u/>
      <sz val="9"/>
      <color theme="1"/>
      <name val="Times New Roman"/>
      <family val="1"/>
      <charset val="238"/>
    </font>
    <font>
      <b/>
      <u/>
      <sz val="8"/>
      <color rgb="FFFF0000"/>
      <name val="Times New Roman"/>
      <family val="1"/>
      <charset val="238"/>
    </font>
    <font>
      <b/>
      <sz val="12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0" fontId="22" fillId="0" borderId="0"/>
  </cellStyleXfs>
  <cellXfs count="6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14" fontId="6" fillId="0" borderId="0" xfId="0" applyNumberFormat="1" applyFont="1"/>
    <xf numFmtId="0" fontId="5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/>
    </xf>
    <xf numFmtId="41" fontId="7" fillId="0" borderId="1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41" fontId="9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1" fontId="13" fillId="0" borderId="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1" fontId="13" fillId="0" borderId="1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/>
    <xf numFmtId="0" fontId="8" fillId="0" borderId="9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41" fontId="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/>
    </xf>
    <xf numFmtId="41" fontId="12" fillId="0" borderId="1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41" fontId="9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1" fontId="7" fillId="0" borderId="1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164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/>
    <xf numFmtId="0" fontId="15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1" fontId="12" fillId="0" borderId="1" xfId="0" applyNumberFormat="1" applyFont="1" applyBorder="1" applyAlignment="1">
      <alignment vertical="center" wrapText="1"/>
    </xf>
    <xf numFmtId="41" fontId="1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/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167" fontId="0" fillId="0" borderId="0" xfId="0" applyNumberFormat="1"/>
    <xf numFmtId="0" fontId="8" fillId="0" borderId="0" xfId="0" applyFont="1" applyBorder="1" applyAlignment="1"/>
    <xf numFmtId="3" fontId="8" fillId="0" borderId="0" xfId="0" applyNumberFormat="1" applyFont="1" applyBorder="1" applyAlignment="1"/>
    <xf numFmtId="0" fontId="11" fillId="0" borderId="0" xfId="0" applyFont="1" applyBorder="1" applyAlignment="1"/>
    <xf numFmtId="41" fontId="13" fillId="0" borderId="0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 wrapText="1"/>
    </xf>
    <xf numFmtId="41" fontId="9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41" fontId="7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1" fontId="13" fillId="0" borderId="1" xfId="0" applyNumberFormat="1" applyFont="1" applyBorder="1" applyAlignment="1">
      <alignment wrapText="1"/>
    </xf>
    <xf numFmtId="0" fontId="15" fillId="0" borderId="1" xfId="0" applyFont="1" applyBorder="1"/>
    <xf numFmtId="41" fontId="1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21" fillId="0" borderId="1" xfId="0" applyFont="1" applyBorder="1" applyAlignment="1">
      <alignment horizontal="left" vertical="center"/>
    </xf>
    <xf numFmtId="0" fontId="5" fillId="0" borderId="9" xfId="0" applyFont="1" applyBorder="1" applyAlignment="1"/>
    <xf numFmtId="0" fontId="5" fillId="0" borderId="11" xfId="0" applyFont="1" applyBorder="1" applyAlignment="1"/>
    <xf numFmtId="0" fontId="0" fillId="0" borderId="0" xfId="0" applyAlignment="1"/>
    <xf numFmtId="0" fontId="12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41" fontId="13" fillId="0" borderId="1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41" fontId="13" fillId="0" borderId="1" xfId="0" applyNumberFormat="1" applyFont="1" applyBorder="1" applyAlignment="1"/>
    <xf numFmtId="41" fontId="13" fillId="0" borderId="1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9" xfId="0" applyBorder="1" applyAlignment="1"/>
    <xf numFmtId="0" fontId="0" fillId="0" borderId="11" xfId="0" applyBorder="1" applyAlignment="1"/>
    <xf numFmtId="0" fontId="7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1" fontId="13" fillId="0" borderId="0" xfId="0" applyNumberFormat="1" applyFont="1" applyBorder="1" applyAlignment="1"/>
    <xf numFmtId="166" fontId="9" fillId="0" borderId="0" xfId="0" applyNumberFormat="1" applyFont="1" applyBorder="1"/>
    <xf numFmtId="4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0" xfId="0" applyFont="1" applyBorder="1" applyAlignment="1">
      <alignment wrapText="1"/>
    </xf>
    <xf numFmtId="0" fontId="0" fillId="0" borderId="0" xfId="0" applyBorder="1" applyAlignment="1"/>
    <xf numFmtId="0" fontId="10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 vertical="center"/>
    </xf>
    <xf numFmtId="41" fontId="23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41" fontId="17" fillId="0" borderId="1" xfId="5" applyNumberFormat="1" applyFont="1" applyBorder="1" applyAlignment="1">
      <alignment horizontal="center" vertical="center" wrapText="1"/>
    </xf>
    <xf numFmtId="41" fontId="17" fillId="0" borderId="1" xfId="5" applyNumberFormat="1" applyFont="1" applyBorder="1" applyAlignment="1">
      <alignment vertical="center" wrapText="1"/>
    </xf>
    <xf numFmtId="0" fontId="17" fillId="0" borderId="1" xfId="5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1" fontId="9" fillId="0" borderId="0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21" fillId="0" borderId="0" xfId="0" applyFont="1" applyBorder="1" applyAlignment="1">
      <alignment horizontal="left" vertical="center"/>
    </xf>
    <xf numFmtId="41" fontId="15" fillId="0" borderId="1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left" vertical="center"/>
    </xf>
    <xf numFmtId="41" fontId="24" fillId="0" borderId="0" xfId="0" applyNumberFormat="1" applyFont="1" applyBorder="1" applyAlignment="1">
      <alignment horizontal="left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1" fontId="24" fillId="0" borderId="0" xfId="0" applyNumberFormat="1" applyFont="1" applyBorder="1" applyAlignment="1">
      <alignment horizontal="left" vertical="center"/>
    </xf>
    <xf numFmtId="41" fontId="2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3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26" fillId="0" borderId="0" xfId="0" applyNumberFormat="1" applyFont="1" applyBorder="1" applyAlignment="1">
      <alignment horizontal="left"/>
    </xf>
    <xf numFmtId="166" fontId="11" fillId="0" borderId="0" xfId="0" applyNumberFormat="1" applyFont="1" applyBorder="1" applyAlignment="1"/>
    <xf numFmtId="166" fontId="3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center" vertical="center" wrapText="1" shrinkToFit="1"/>
    </xf>
    <xf numFmtId="41" fontId="27" fillId="0" borderId="0" xfId="0" applyNumberFormat="1" applyFont="1" applyBorder="1" applyAlignment="1">
      <alignment vertical="center"/>
    </xf>
    <xf numFmtId="41" fontId="27" fillId="0" borderId="0" xfId="0" applyNumberFormat="1" applyFont="1" applyBorder="1" applyAlignment="1">
      <alignment vertical="center" wrapText="1"/>
    </xf>
    <xf numFmtId="41" fontId="28" fillId="0" borderId="0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10" fillId="0" borderId="1" xfId="0" applyFont="1" applyBorder="1" applyAlignment="1"/>
    <xf numFmtId="166" fontId="4" fillId="0" borderId="0" xfId="0" applyNumberFormat="1" applyFont="1" applyAlignment="1">
      <alignment horizontal="right"/>
    </xf>
    <xf numFmtId="41" fontId="30" fillId="0" borderId="0" xfId="0" applyNumberFormat="1" applyFont="1" applyFill="1" applyBorder="1" applyAlignment="1">
      <alignment vertical="center" wrapText="1"/>
    </xf>
    <xf numFmtId="41" fontId="13" fillId="0" borderId="0" xfId="0" applyNumberFormat="1" applyFont="1" applyBorder="1" applyAlignment="1">
      <alignment wrapText="1"/>
    </xf>
    <xf numFmtId="41" fontId="9" fillId="0" borderId="0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41" fontId="27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28" fillId="0" borderId="0" xfId="0" applyNumberFormat="1" applyFont="1" applyBorder="1" applyAlignment="1">
      <alignment vertical="center"/>
    </xf>
    <xf numFmtId="41" fontId="13" fillId="0" borderId="0" xfId="0" applyNumberFormat="1" applyFont="1" applyBorder="1"/>
    <xf numFmtId="166" fontId="13" fillId="0" borderId="0" xfId="0" applyNumberFormat="1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vertical="center" wrapText="1"/>
    </xf>
    <xf numFmtId="41" fontId="15" fillId="0" borderId="0" xfId="0" applyNumberFormat="1" applyFont="1" applyBorder="1" applyAlignment="1">
      <alignment horizontal="right"/>
    </xf>
    <xf numFmtId="0" fontId="5" fillId="0" borderId="15" xfId="0" applyFont="1" applyBorder="1" applyAlignment="1">
      <alignment vertical="center" wrapText="1"/>
    </xf>
    <xf numFmtId="41" fontId="31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vertical="center" wrapText="1" shrinkToFit="1"/>
    </xf>
    <xf numFmtId="166" fontId="5" fillId="0" borderId="0" xfId="0" applyNumberFormat="1" applyFont="1" applyBorder="1" applyAlignment="1">
      <alignment horizontal="right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166" fontId="8" fillId="0" borderId="0" xfId="0" applyNumberFormat="1" applyFont="1" applyBorder="1" applyAlignment="1">
      <alignment horizontal="right" wrapText="1"/>
    </xf>
    <xf numFmtId="166" fontId="13" fillId="0" borderId="0" xfId="0" applyNumberFormat="1" applyFont="1" applyBorder="1" applyAlignment="1">
      <alignment horizontal="right" vertical="center" wrapText="1"/>
    </xf>
    <xf numFmtId="41" fontId="28" fillId="0" borderId="0" xfId="0" applyNumberFormat="1" applyFont="1" applyBorder="1" applyAlignment="1">
      <alignment wrapText="1"/>
    </xf>
    <xf numFmtId="166" fontId="0" fillId="0" borderId="0" xfId="0" applyNumberFormat="1" applyFont="1" applyAlignment="1">
      <alignment horizontal="right"/>
    </xf>
    <xf numFmtId="3" fontId="32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Border="1" applyAlignment="1"/>
    <xf numFmtId="0" fontId="4" fillId="0" borderId="0" xfId="0" applyFont="1" applyBorder="1"/>
    <xf numFmtId="3" fontId="13" fillId="0" borderId="0" xfId="0" applyNumberFormat="1" applyFont="1" applyBorder="1" applyAlignment="1"/>
    <xf numFmtId="167" fontId="0" fillId="0" borderId="0" xfId="0" applyNumberFormat="1" applyBorder="1"/>
    <xf numFmtId="41" fontId="5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41" fontId="7" fillId="0" borderId="1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wrapText="1"/>
    </xf>
    <xf numFmtId="0" fontId="4" fillId="0" borderId="9" xfId="0" applyFont="1" applyBorder="1" applyAlignment="1"/>
    <xf numFmtId="41" fontId="9" fillId="0" borderId="1" xfId="0" applyNumberFormat="1" applyFont="1" applyBorder="1" applyAlignment="1">
      <alignment wrapText="1"/>
    </xf>
    <xf numFmtId="4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3" xfId="0" applyFont="1" applyBorder="1" applyAlignment="1">
      <alignment wrapText="1"/>
    </xf>
    <xf numFmtId="41" fontId="12" fillId="0" borderId="1" xfId="0" applyNumberFormat="1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8" fillId="0" borderId="9" xfId="0" applyFont="1" applyBorder="1" applyAlignment="1"/>
    <xf numFmtId="0" fontId="7" fillId="0" borderId="1" xfId="0" applyFont="1" applyBorder="1" applyAlignment="1">
      <alignment horizontal="left" wrapText="1"/>
    </xf>
    <xf numFmtId="0" fontId="4" fillId="0" borderId="11" xfId="0" applyFont="1" applyBorder="1" applyAlignment="1"/>
    <xf numFmtId="41" fontId="5" fillId="0" borderId="1" xfId="0" applyNumberFormat="1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1" fontId="8" fillId="0" borderId="1" xfId="0" applyNumberFormat="1" applyFont="1" applyBorder="1" applyAlignment="1">
      <alignment horizontal="right"/>
    </xf>
    <xf numFmtId="0" fontId="7" fillId="0" borderId="11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5" fillId="0" borderId="10" xfId="0" applyFont="1" applyBorder="1" applyAlignment="1"/>
    <xf numFmtId="41" fontId="9" fillId="0" borderId="1" xfId="0" applyNumberFormat="1" applyFont="1" applyBorder="1" applyAlignment="1">
      <alignment horizontal="right"/>
    </xf>
    <xf numFmtId="0" fontId="5" fillId="0" borderId="8" xfId="0" applyFont="1" applyBorder="1" applyAlignment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1" fontId="12" fillId="0" borderId="1" xfId="0" applyNumberFormat="1" applyFont="1" applyBorder="1" applyAlignment="1">
      <alignment horizontal="right"/>
    </xf>
    <xf numFmtId="0" fontId="10" fillId="0" borderId="9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1" fontId="7" fillId="0" borderId="0" xfId="0" applyNumberFormat="1" applyFont="1" applyBorder="1" applyAlignment="1">
      <alignment horizontal="right"/>
    </xf>
    <xf numFmtId="0" fontId="17" fillId="0" borderId="0" xfId="0" applyFont="1" applyBorder="1" applyAlignment="1"/>
    <xf numFmtId="3" fontId="16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0" fontId="17" fillId="0" borderId="0" xfId="0" applyFont="1" applyBorder="1" applyAlignment="1">
      <alignment horizontal="center"/>
    </xf>
    <xf numFmtId="3" fontId="33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/>
    </xf>
    <xf numFmtId="3" fontId="34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67" fontId="7" fillId="0" borderId="0" xfId="0" applyNumberFormat="1" applyFont="1" applyAlignment="1"/>
    <xf numFmtId="0" fontId="14" fillId="0" borderId="0" xfId="0" applyFont="1" applyBorder="1" applyAlignment="1"/>
    <xf numFmtId="3" fontId="2" fillId="0" borderId="0" xfId="0" applyNumberFormat="1" applyFont="1" applyAlignment="1">
      <alignment horizontal="right" vertical="center"/>
    </xf>
    <xf numFmtId="0" fontId="6" fillId="0" borderId="0" xfId="0" applyFont="1" applyAlignment="1"/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/>
    </xf>
    <xf numFmtId="0" fontId="5" fillId="0" borderId="0" xfId="0" applyFont="1" applyAlignment="1"/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68" fontId="8" fillId="0" borderId="0" xfId="0" applyNumberFormat="1" applyFont="1" applyAlignment="1">
      <alignment horizontal="center"/>
    </xf>
    <xf numFmtId="167" fontId="8" fillId="0" borderId="0" xfId="0" applyNumberFormat="1" applyFont="1" applyBorder="1" applyAlignment="1"/>
    <xf numFmtId="167" fontId="8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/>
    <xf numFmtId="0" fontId="8" fillId="0" borderId="0" xfId="0" applyFont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6" fontId="8" fillId="0" borderId="0" xfId="0" applyNumberFormat="1" applyFont="1" applyAlignment="1"/>
    <xf numFmtId="166" fontId="7" fillId="0" borderId="0" xfId="0" applyNumberFormat="1" applyFont="1" applyAlignment="1"/>
    <xf numFmtId="0" fontId="6" fillId="0" borderId="0" xfId="0" applyFont="1" applyBorder="1" applyAlignment="1"/>
    <xf numFmtId="166" fontId="5" fillId="0" borderId="0" xfId="0" applyNumberFormat="1" applyFont="1" applyBorder="1" applyAlignment="1"/>
    <xf numFmtId="167" fontId="0" fillId="0" borderId="0" xfId="0" applyNumberFormat="1" applyAlignment="1"/>
    <xf numFmtId="0" fontId="7" fillId="0" borderId="10" xfId="0" applyFont="1" applyBorder="1" applyAlignment="1">
      <alignment horizontal="left" wrapText="1"/>
    </xf>
    <xf numFmtId="41" fontId="13" fillId="0" borderId="1" xfId="0" applyNumberFormat="1" applyFont="1" applyFill="1" applyBorder="1" applyAlignment="1"/>
    <xf numFmtId="0" fontId="9" fillId="0" borderId="14" xfId="0" applyFont="1" applyBorder="1" applyAlignment="1">
      <alignment vertical="center" wrapText="1"/>
    </xf>
    <xf numFmtId="41" fontId="12" fillId="0" borderId="1" xfId="0" applyNumberFormat="1" applyFont="1" applyBorder="1" applyAlignment="1"/>
    <xf numFmtId="0" fontId="5" fillId="0" borderId="14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4" fillId="0" borderId="7" xfId="0" applyFont="1" applyBorder="1" applyAlignment="1"/>
    <xf numFmtId="0" fontId="4" fillId="0" borderId="13" xfId="0" applyFont="1" applyBorder="1" applyAlignment="1"/>
    <xf numFmtId="0" fontId="9" fillId="0" borderId="9" xfId="0" applyFont="1" applyBorder="1" applyAlignment="1">
      <alignment wrapText="1"/>
    </xf>
    <xf numFmtId="0" fontId="5" fillId="0" borderId="6" xfId="0" applyNumberFormat="1" applyFont="1" applyBorder="1" applyAlignment="1">
      <alignment horizontal="left" wrapText="1"/>
    </xf>
    <xf numFmtId="41" fontId="12" fillId="0" borderId="1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1" fontId="13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67" fontId="11" fillId="0" borderId="0" xfId="0" applyNumberFormat="1" applyFont="1" applyAlignment="1"/>
    <xf numFmtId="166" fontId="8" fillId="0" borderId="0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3" fontId="3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3" fontId="33" fillId="0" borderId="0" xfId="0" applyNumberFormat="1" applyFont="1" applyAlignment="1">
      <alignment horizontal="right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167" fontId="36" fillId="0" borderId="0" xfId="0" applyNumberFormat="1" applyFont="1" applyAlignme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3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left" vertical="center"/>
    </xf>
    <xf numFmtId="4" fontId="36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41" fontId="13" fillId="0" borderId="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/>
    <xf numFmtId="41" fontId="13" fillId="0" borderId="1" xfId="0" applyNumberFormat="1" applyFont="1" applyBorder="1" applyAlignment="1">
      <alignment vertical="top"/>
    </xf>
    <xf numFmtId="0" fontId="10" fillId="0" borderId="8" xfId="0" applyFont="1" applyBorder="1" applyAlignment="1">
      <alignment wrapText="1"/>
    </xf>
    <xf numFmtId="0" fontId="36" fillId="0" borderId="8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wrapText="1"/>
    </xf>
    <xf numFmtId="0" fontId="34" fillId="0" borderId="2" xfId="0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 applyAlignment="1"/>
    <xf numFmtId="167" fontId="8" fillId="0" borderId="0" xfId="0" applyNumberFormat="1" applyFont="1" applyAlignment="1">
      <alignment vertical="center"/>
    </xf>
    <xf numFmtId="0" fontId="37" fillId="0" borderId="0" xfId="0" applyFont="1" applyAlignment="1"/>
    <xf numFmtId="0" fontId="3" fillId="0" borderId="0" xfId="0" applyFont="1" applyAlignment="1"/>
    <xf numFmtId="0" fontId="38" fillId="0" borderId="0" xfId="0" applyFont="1" applyAlignment="1"/>
    <xf numFmtId="0" fontId="38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69" fontId="12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169" fontId="13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/>
    <xf numFmtId="0" fontId="0" fillId="0" borderId="1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41" fontId="14" fillId="0" borderId="1" xfId="0" applyNumberFormat="1" applyFont="1" applyBorder="1" applyAlignment="1">
      <alignment wrapText="1"/>
    </xf>
    <xf numFmtId="0" fontId="7" fillId="0" borderId="3" xfId="0" applyFont="1" applyBorder="1" applyAlignment="1"/>
    <xf numFmtId="0" fontId="9" fillId="0" borderId="11" xfId="0" applyFont="1" applyBorder="1" applyAlignment="1">
      <alignment wrapText="1"/>
    </xf>
    <xf numFmtId="0" fontId="38" fillId="0" borderId="0" xfId="0" applyFont="1" applyAlignment="1">
      <alignment horizontal="left" vertical="center" wrapText="1"/>
    </xf>
    <xf numFmtId="2" fontId="6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0" borderId="0" xfId="0" applyNumberFormat="1" applyBorder="1" applyAlignment="1"/>
    <xf numFmtId="49" fontId="0" fillId="0" borderId="0" xfId="0" applyNumberFormat="1" applyAlignment="1">
      <alignment vertical="center" wrapText="1"/>
    </xf>
    <xf numFmtId="170" fontId="12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170" fontId="13" fillId="0" borderId="0" xfId="0" applyNumberFormat="1" applyFont="1" applyBorder="1" applyAlignment="1">
      <alignment horizontal="right" vertical="center"/>
    </xf>
    <xf numFmtId="170" fontId="13" fillId="0" borderId="0" xfId="0" applyNumberFormat="1" applyFont="1" applyBorder="1" applyAlignment="1">
      <alignment vertical="center"/>
    </xf>
    <xf numFmtId="0" fontId="39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170" fontId="1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/>
    </xf>
    <xf numFmtId="170" fontId="13" fillId="0" borderId="0" xfId="0" applyNumberFormat="1" applyFont="1" applyBorder="1" applyAlignment="1"/>
    <xf numFmtId="0" fontId="4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7" fillId="0" borderId="1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166" fontId="9" fillId="0" borderId="5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1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1" fontId="13" fillId="0" borderId="0" xfId="0" applyNumberFormat="1" applyFont="1" applyBorder="1" applyAlignment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11" xfId="5" applyFont="1" applyBorder="1" applyAlignment="1">
      <alignment horizontal="center"/>
    </xf>
    <xf numFmtId="0" fontId="8" fillId="0" borderId="1" xfId="5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 wrapText="1"/>
    </xf>
    <xf numFmtId="0" fontId="9" fillId="0" borderId="6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0" fillId="0" borderId="6" xfId="0" applyBorder="1"/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7" fillId="0" borderId="1" xfId="0" applyFont="1" applyFill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1" fontId="19" fillId="0" borderId="0" xfId="0" applyNumberFormat="1" applyFont="1" applyBorder="1" applyAlignment="1">
      <alignment horizontal="center"/>
    </xf>
  </cellXfs>
  <cellStyles count="6">
    <cellStyle name="Dziesiętny 2" xfId="4"/>
    <cellStyle name="Normalny" xfId="0" builtinId="0"/>
    <cellStyle name="Normalny 2" xfId="1"/>
    <cellStyle name="Normalny 2 2" xfId="2"/>
    <cellStyle name="Normalny 2 3" xfId="5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view="pageBreakPreview" zoomScaleSheetLayoutView="100" workbookViewId="0">
      <selection activeCell="E5" sqref="E5"/>
    </sheetView>
  </sheetViews>
  <sheetFormatPr defaultRowHeight="14.25"/>
  <cols>
    <col min="1" max="1" width="5.375" customWidth="1"/>
    <col min="2" max="2" width="7" customWidth="1"/>
    <col min="3" max="3" width="7.5" customWidth="1"/>
    <col min="4" max="4" width="6.625" customWidth="1"/>
    <col min="5" max="5" width="50" customWidth="1"/>
    <col min="6" max="6" width="12.875" customWidth="1"/>
    <col min="7" max="7" width="5.625" customWidth="1"/>
    <col min="9" max="9" width="7.875" style="171" customWidth="1"/>
    <col min="10" max="10" width="7.125" style="171" customWidth="1"/>
    <col min="11" max="11" width="24.875" style="171" customWidth="1"/>
    <col min="12" max="12" width="10.125" style="171" customWidth="1"/>
    <col min="13" max="13" width="12" style="171" customWidth="1"/>
    <col min="14" max="14" width="10.375" style="171" customWidth="1"/>
    <col min="15" max="15" width="9.5" customWidth="1"/>
  </cols>
  <sheetData>
    <row r="1" spans="1:15" s="2" customFormat="1">
      <c r="A1" s="1" t="s">
        <v>148</v>
      </c>
      <c r="I1" s="196"/>
      <c r="J1" s="196"/>
      <c r="K1" s="196"/>
      <c r="L1" s="196"/>
      <c r="M1" s="197"/>
      <c r="N1" s="197"/>
      <c r="O1" s="198"/>
    </row>
    <row r="2" spans="1:15" s="2" customFormat="1">
      <c r="A2" s="3" t="s">
        <v>149</v>
      </c>
      <c r="H2" s="587"/>
      <c r="I2" s="590" t="s">
        <v>150</v>
      </c>
      <c r="J2" s="590" t="s">
        <v>151</v>
      </c>
      <c r="K2" s="590" t="s">
        <v>152</v>
      </c>
      <c r="L2" s="196"/>
      <c r="M2" s="197"/>
      <c r="N2" s="197"/>
      <c r="O2" s="198"/>
    </row>
    <row r="3" spans="1:15" s="2" customFormat="1">
      <c r="A3" s="3" t="s">
        <v>153</v>
      </c>
      <c r="H3" s="588"/>
      <c r="I3" s="590"/>
      <c r="J3" s="590"/>
      <c r="K3" s="590"/>
      <c r="L3" s="196"/>
      <c r="M3" s="197"/>
      <c r="N3" s="197"/>
      <c r="O3" s="198"/>
    </row>
    <row r="4" spans="1:15" ht="14.25" customHeight="1">
      <c r="E4" s="4" t="s">
        <v>0</v>
      </c>
      <c r="F4" s="97">
        <v>44453</v>
      </c>
      <c r="G4" s="97"/>
      <c r="H4" s="588"/>
      <c r="I4" s="590"/>
      <c r="J4" s="590"/>
      <c r="K4" s="590"/>
      <c r="L4" s="199"/>
      <c r="M4" s="197"/>
      <c r="N4" s="197"/>
      <c r="O4" s="198"/>
    </row>
    <row r="5" spans="1:15" ht="14.25" customHeight="1">
      <c r="E5" s="4"/>
      <c r="F5" s="97"/>
      <c r="G5" s="97"/>
      <c r="H5" s="588"/>
      <c r="I5" s="590"/>
      <c r="J5" s="590"/>
      <c r="K5" s="590"/>
      <c r="L5" s="200"/>
      <c r="M5" s="579"/>
      <c r="N5" s="579"/>
      <c r="O5" s="579"/>
    </row>
    <row r="6" spans="1:15">
      <c r="A6" s="6"/>
      <c r="F6" s="7"/>
      <c r="G6" s="7"/>
      <c r="H6" s="589"/>
      <c r="I6" s="590"/>
      <c r="J6" s="590"/>
      <c r="K6" s="590"/>
      <c r="L6" s="200"/>
      <c r="M6" s="579"/>
      <c r="N6" s="579"/>
      <c r="O6" s="579"/>
    </row>
    <row r="7" spans="1:15">
      <c r="B7" s="8"/>
      <c r="E7" s="1" t="s">
        <v>104</v>
      </c>
      <c r="F7" s="9"/>
      <c r="G7" s="9"/>
      <c r="H7" s="201"/>
      <c r="I7" s="201">
        <v>166286</v>
      </c>
      <c r="J7" s="201">
        <v>78249</v>
      </c>
      <c r="K7" s="201">
        <v>88037</v>
      </c>
      <c r="L7" s="200"/>
      <c r="M7" s="579"/>
      <c r="N7" s="579"/>
      <c r="O7" s="579"/>
    </row>
    <row r="8" spans="1:15">
      <c r="E8" s="1" t="s">
        <v>105</v>
      </c>
      <c r="F8" s="10"/>
      <c r="G8" s="10"/>
      <c r="H8" s="202">
        <v>4111</v>
      </c>
      <c r="I8" s="203">
        <v>3615</v>
      </c>
      <c r="J8" s="204">
        <v>2697</v>
      </c>
      <c r="K8" s="204">
        <v>918</v>
      </c>
      <c r="L8" s="200"/>
      <c r="M8" s="579"/>
      <c r="N8" s="579"/>
      <c r="O8" s="579"/>
    </row>
    <row r="9" spans="1:15">
      <c r="E9" s="3" t="s">
        <v>106</v>
      </c>
      <c r="F9" s="10"/>
      <c r="G9" s="10"/>
      <c r="H9" s="205">
        <v>4121</v>
      </c>
      <c r="I9" s="203">
        <v>515</v>
      </c>
      <c r="J9" s="204">
        <v>384</v>
      </c>
      <c r="K9" s="204">
        <v>131</v>
      </c>
      <c r="L9" s="200"/>
      <c r="M9" s="579"/>
      <c r="N9" s="579"/>
      <c r="O9" s="579"/>
    </row>
    <row r="10" spans="1:15" ht="16.5" customHeight="1">
      <c r="E10" s="3" t="s">
        <v>107</v>
      </c>
      <c r="F10" s="10"/>
      <c r="G10" s="10"/>
      <c r="H10" s="205">
        <v>4171</v>
      </c>
      <c r="I10" s="203">
        <v>21020</v>
      </c>
      <c r="J10" s="204">
        <v>15680</v>
      </c>
      <c r="K10" s="204">
        <v>5340</v>
      </c>
      <c r="L10" s="200"/>
      <c r="M10" s="579"/>
      <c r="N10" s="579"/>
      <c r="O10" s="579"/>
    </row>
    <row r="11" spans="1:15" ht="30.75" customHeight="1">
      <c r="H11" s="205">
        <v>4211</v>
      </c>
      <c r="I11" s="203">
        <v>38430</v>
      </c>
      <c r="J11" s="204">
        <v>25944</v>
      </c>
      <c r="K11" s="204">
        <v>12486</v>
      </c>
      <c r="L11" s="206"/>
      <c r="M11" s="579"/>
      <c r="N11" s="579"/>
      <c r="O11" s="579"/>
    </row>
    <row r="12" spans="1:15" ht="21.75" customHeight="1">
      <c r="A12" s="517" t="s">
        <v>108</v>
      </c>
      <c r="B12" s="517"/>
      <c r="C12" s="517"/>
      <c r="D12" s="517"/>
      <c r="E12" s="517"/>
      <c r="F12" s="517"/>
      <c r="G12" s="207"/>
      <c r="H12" s="205">
        <v>4301</v>
      </c>
      <c r="I12" s="203">
        <v>53816</v>
      </c>
      <c r="J12" s="204">
        <v>15375</v>
      </c>
      <c r="K12" s="204">
        <v>38441</v>
      </c>
      <c r="L12" s="208"/>
      <c r="M12" s="208"/>
      <c r="N12" s="208"/>
      <c r="O12" s="208"/>
    </row>
    <row r="13" spans="1:15">
      <c r="A13" s="207"/>
      <c r="B13" s="207"/>
      <c r="C13" s="207"/>
      <c r="D13" s="207"/>
      <c r="E13" s="207"/>
      <c r="F13" s="207"/>
      <c r="G13" s="207"/>
      <c r="H13" s="205">
        <v>4421</v>
      </c>
      <c r="I13" s="203">
        <v>47869</v>
      </c>
      <c r="J13" s="204">
        <v>17740</v>
      </c>
      <c r="K13" s="204">
        <v>30129</v>
      </c>
      <c r="L13" s="124"/>
      <c r="M13" s="209"/>
      <c r="N13" s="209"/>
      <c r="O13" s="209"/>
    </row>
    <row r="14" spans="1:15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  <c r="G14" s="210"/>
      <c r="H14" s="205">
        <v>4431</v>
      </c>
      <c r="I14" s="203">
        <v>1021</v>
      </c>
      <c r="J14" s="204">
        <v>429</v>
      </c>
      <c r="K14" s="204">
        <v>592</v>
      </c>
      <c r="L14" s="124"/>
      <c r="M14" s="209"/>
      <c r="N14" s="209"/>
      <c r="O14" s="209"/>
    </row>
    <row r="15" spans="1:15" s="64" customFormat="1" ht="11.1" customHeight="1">
      <c r="A15" s="98">
        <v>801</v>
      </c>
      <c r="B15" s="529" t="s">
        <v>33</v>
      </c>
      <c r="C15" s="529"/>
      <c r="D15" s="529"/>
      <c r="E15" s="523"/>
      <c r="F15" s="20">
        <f>F16+F54+F72+F78+F107+F94+F103</f>
        <v>10099888</v>
      </c>
      <c r="G15" s="210"/>
      <c r="I15" s="211"/>
      <c r="J15" s="119"/>
      <c r="K15" s="212"/>
      <c r="L15" s="124"/>
      <c r="M15" s="209"/>
      <c r="N15" s="209"/>
      <c r="O15" s="209"/>
    </row>
    <row r="16" spans="1:15" s="64" customFormat="1" ht="11.1" customHeight="1">
      <c r="A16" s="582"/>
      <c r="B16" s="174">
        <v>80101</v>
      </c>
      <c r="C16" s="501" t="s">
        <v>34</v>
      </c>
      <c r="D16" s="514"/>
      <c r="E16" s="515"/>
      <c r="F16" s="20">
        <f>F17+F50+F52</f>
        <v>8648102</v>
      </c>
      <c r="G16" s="210"/>
      <c r="I16" s="211"/>
      <c r="J16" s="119"/>
      <c r="K16" s="212"/>
      <c r="L16" s="124"/>
      <c r="M16" s="209"/>
      <c r="N16" s="209"/>
      <c r="O16" s="209"/>
    </row>
    <row r="17" spans="1:15" ht="11.1" customHeight="1">
      <c r="A17" s="583"/>
      <c r="B17" s="22"/>
      <c r="C17" s="69" t="s">
        <v>35</v>
      </c>
      <c r="D17" s="511" t="s">
        <v>36</v>
      </c>
      <c r="E17" s="512"/>
      <c r="F17" s="24">
        <f>SUM(F18:F49)-F19</f>
        <v>8152702</v>
      </c>
      <c r="G17" s="210"/>
      <c r="I17" s="211"/>
      <c r="J17" s="119"/>
      <c r="K17" s="212"/>
      <c r="L17" s="124"/>
      <c r="M17" s="209"/>
      <c r="N17" s="209"/>
      <c r="O17" s="209"/>
    </row>
    <row r="18" spans="1:15" ht="11.1" customHeight="1">
      <c r="A18" s="583"/>
      <c r="B18" s="25"/>
      <c r="C18" s="39"/>
      <c r="D18" s="31">
        <v>3020</v>
      </c>
      <c r="E18" s="32" t="s">
        <v>7</v>
      </c>
      <c r="F18" s="45">
        <v>7500</v>
      </c>
      <c r="G18" s="210"/>
      <c r="I18" s="211"/>
      <c r="J18" s="119"/>
      <c r="K18" s="212"/>
      <c r="L18" s="124"/>
      <c r="M18" s="209"/>
      <c r="N18" s="209"/>
      <c r="O18" s="209"/>
    </row>
    <row r="19" spans="1:15" ht="11.1" customHeight="1">
      <c r="A19" s="583"/>
      <c r="B19" s="25"/>
      <c r="C19" s="41"/>
      <c r="D19" s="31"/>
      <c r="E19" s="127" t="s">
        <v>154</v>
      </c>
      <c r="F19" s="213">
        <v>7500</v>
      </c>
      <c r="G19" s="210"/>
      <c r="I19" s="211"/>
      <c r="J19" s="119"/>
      <c r="K19" s="212"/>
      <c r="L19" s="124"/>
      <c r="M19" s="209"/>
      <c r="N19" s="209"/>
      <c r="O19" s="209"/>
    </row>
    <row r="20" spans="1:15" ht="11.1" customHeight="1">
      <c r="A20" s="583"/>
      <c r="B20" s="25"/>
      <c r="C20" s="41"/>
      <c r="D20" s="31">
        <v>4010</v>
      </c>
      <c r="E20" s="32" t="s">
        <v>8</v>
      </c>
      <c r="F20" s="45">
        <v>5580232</v>
      </c>
      <c r="G20" s="210"/>
      <c r="I20" s="211"/>
      <c r="J20" s="119"/>
      <c r="K20" s="212"/>
      <c r="L20" s="124"/>
      <c r="M20" s="209"/>
      <c r="N20" s="209"/>
      <c r="O20" s="209"/>
    </row>
    <row r="21" spans="1:15" ht="11.1" customHeight="1">
      <c r="A21" s="583"/>
      <c r="B21" s="25"/>
      <c r="C21" s="41"/>
      <c r="D21" s="31">
        <v>4040</v>
      </c>
      <c r="E21" s="32" t="s">
        <v>9</v>
      </c>
      <c r="F21" s="45">
        <v>454516</v>
      </c>
      <c r="G21" s="210"/>
      <c r="I21" s="196"/>
      <c r="J21" s="196"/>
      <c r="K21" s="196"/>
      <c r="L21" s="196"/>
      <c r="M21" s="196"/>
      <c r="N21" s="196"/>
      <c r="O21" s="196"/>
    </row>
    <row r="22" spans="1:15" ht="11.1" customHeight="1">
      <c r="A22" s="583"/>
      <c r="B22" s="25"/>
      <c r="C22" s="41"/>
      <c r="D22" s="31">
        <v>4110</v>
      </c>
      <c r="E22" s="32" t="s">
        <v>10</v>
      </c>
      <c r="F22" s="45">
        <f>1052332-38000</f>
        <v>1014332</v>
      </c>
      <c r="G22" s="210"/>
      <c r="I22" s="585"/>
      <c r="J22" s="586"/>
      <c r="K22" s="586"/>
      <c r="L22" s="576"/>
      <c r="M22" s="576"/>
      <c r="N22" s="576"/>
      <c r="O22" s="576"/>
    </row>
    <row r="23" spans="1:15" ht="9.75" customHeight="1">
      <c r="A23" s="583"/>
      <c r="B23" s="25"/>
      <c r="C23" s="41"/>
      <c r="D23" s="31">
        <v>4120</v>
      </c>
      <c r="E23" s="32" t="s">
        <v>11</v>
      </c>
      <c r="F23" s="45">
        <f>150070-25000</f>
        <v>125070</v>
      </c>
      <c r="G23" s="214"/>
      <c r="I23" s="585"/>
      <c r="J23" s="586"/>
      <c r="K23" s="586"/>
      <c r="L23" s="576"/>
      <c r="M23" s="576"/>
      <c r="N23" s="576"/>
      <c r="O23" s="576"/>
    </row>
    <row r="24" spans="1:15" ht="11.1" customHeight="1">
      <c r="A24" s="583"/>
      <c r="B24" s="25"/>
      <c r="C24" s="41"/>
      <c r="D24" s="31">
        <v>4140</v>
      </c>
      <c r="E24" s="32" t="s">
        <v>110</v>
      </c>
      <c r="F24" s="45">
        <v>22000</v>
      </c>
      <c r="G24" s="214"/>
      <c r="I24" s="577"/>
      <c r="J24" s="578"/>
      <c r="K24" s="579"/>
      <c r="L24" s="580"/>
      <c r="M24" s="581"/>
      <c r="N24" s="581"/>
      <c r="O24" s="581"/>
    </row>
    <row r="25" spans="1:15" ht="11.1" customHeight="1">
      <c r="A25" s="583"/>
      <c r="B25" s="25"/>
      <c r="C25" s="41"/>
      <c r="D25" s="31">
        <v>4170</v>
      </c>
      <c r="E25" s="32" t="s">
        <v>67</v>
      </c>
      <c r="F25" s="45">
        <v>0</v>
      </c>
      <c r="G25" s="214"/>
      <c r="I25" s="577"/>
      <c r="J25" s="578"/>
      <c r="K25" s="579"/>
      <c r="L25" s="580"/>
      <c r="M25" s="581"/>
      <c r="N25" s="581"/>
      <c r="O25" s="581"/>
    </row>
    <row r="26" spans="1:15" ht="11.1" customHeight="1">
      <c r="A26" s="583"/>
      <c r="B26" s="25"/>
      <c r="C26" s="41"/>
      <c r="D26" s="31">
        <v>4210</v>
      </c>
      <c r="E26" s="32" t="s">
        <v>37</v>
      </c>
      <c r="F26" s="45">
        <f>52465+37000</f>
        <v>89465</v>
      </c>
      <c r="G26" s="214"/>
      <c r="I26" s="577"/>
      <c r="J26" s="578"/>
      <c r="K26" s="579"/>
      <c r="L26" s="580"/>
      <c r="M26" s="581"/>
      <c r="N26" s="581"/>
      <c r="O26" s="581"/>
    </row>
    <row r="27" spans="1:15" ht="11.1" customHeight="1">
      <c r="A27" s="583"/>
      <c r="B27" s="25"/>
      <c r="C27" s="41"/>
      <c r="D27" s="43">
        <v>4210</v>
      </c>
      <c r="E27" s="28" t="s">
        <v>142</v>
      </c>
      <c r="F27" s="29">
        <v>15000</v>
      </c>
      <c r="G27" s="214"/>
      <c r="I27" s="577"/>
      <c r="J27" s="578"/>
      <c r="K27" s="579"/>
      <c r="L27" s="580"/>
      <c r="M27" s="581"/>
      <c r="N27" s="581"/>
      <c r="O27" s="581"/>
    </row>
    <row r="28" spans="1:15" ht="11.1" customHeight="1">
      <c r="A28" s="583"/>
      <c r="B28" s="25"/>
      <c r="C28" s="41"/>
      <c r="D28" s="31">
        <v>4220</v>
      </c>
      <c r="E28" s="32" t="s">
        <v>85</v>
      </c>
      <c r="F28" s="45">
        <v>0</v>
      </c>
      <c r="G28" s="214"/>
      <c r="I28" s="577"/>
      <c r="J28" s="578"/>
      <c r="K28" s="579"/>
      <c r="L28" s="580"/>
      <c r="M28" s="581"/>
      <c r="N28" s="581"/>
      <c r="O28" s="581"/>
    </row>
    <row r="29" spans="1:15" ht="11.1" customHeight="1">
      <c r="A29" s="583"/>
      <c r="B29" s="25"/>
      <c r="C29" s="41"/>
      <c r="D29" s="31">
        <v>4240</v>
      </c>
      <c r="E29" s="32" t="s">
        <v>155</v>
      </c>
      <c r="F29" s="45">
        <v>0</v>
      </c>
      <c r="G29" s="214"/>
      <c r="I29" s="577"/>
      <c r="J29" s="578"/>
      <c r="K29" s="579"/>
      <c r="L29" s="580"/>
      <c r="M29" s="581"/>
      <c r="N29" s="581"/>
      <c r="O29" s="581"/>
    </row>
    <row r="30" spans="1:15" ht="11.1" customHeight="1">
      <c r="A30" s="583"/>
      <c r="B30" s="25"/>
      <c r="C30" s="41"/>
      <c r="D30" s="31"/>
      <c r="E30" s="32" t="s">
        <v>156</v>
      </c>
      <c r="F30" s="45">
        <v>0</v>
      </c>
      <c r="G30" s="214"/>
      <c r="I30" s="577"/>
      <c r="J30" s="578"/>
      <c r="K30" s="579"/>
      <c r="L30" s="580"/>
      <c r="M30" s="581"/>
      <c r="N30" s="581"/>
      <c r="O30" s="581"/>
    </row>
    <row r="31" spans="1:15" ht="11.1" customHeight="1">
      <c r="A31" s="583"/>
      <c r="B31" s="25"/>
      <c r="C31" s="41"/>
      <c r="D31" s="31"/>
      <c r="E31" s="32" t="s">
        <v>68</v>
      </c>
      <c r="F31" s="45">
        <f>110000-50000</f>
        <v>60000</v>
      </c>
      <c r="G31" s="214"/>
      <c r="I31" s="577"/>
      <c r="J31" s="578"/>
      <c r="K31" s="579"/>
      <c r="L31" s="580"/>
      <c r="M31" s="581"/>
      <c r="N31" s="581"/>
      <c r="O31" s="581"/>
    </row>
    <row r="32" spans="1:15" ht="11.1" customHeight="1">
      <c r="A32" s="583"/>
      <c r="B32" s="25"/>
      <c r="C32" s="41"/>
      <c r="D32" s="31">
        <v>4260</v>
      </c>
      <c r="E32" s="32" t="s">
        <v>123</v>
      </c>
      <c r="F32" s="45">
        <f>16856+50000-18784</f>
        <v>48072</v>
      </c>
      <c r="G32" s="214"/>
      <c r="I32" s="577"/>
      <c r="J32" s="578"/>
      <c r="K32" s="579"/>
      <c r="L32" s="580"/>
      <c r="M32" s="581"/>
      <c r="N32" s="581"/>
      <c r="O32" s="581"/>
    </row>
    <row r="33" spans="1:15" ht="11.1" customHeight="1">
      <c r="A33" s="583"/>
      <c r="B33" s="25"/>
      <c r="C33" s="41"/>
      <c r="D33" s="31"/>
      <c r="E33" s="32" t="s">
        <v>131</v>
      </c>
      <c r="F33" s="45">
        <f>174882-156098-18784</f>
        <v>0</v>
      </c>
      <c r="G33" s="214"/>
      <c r="I33" s="577"/>
      <c r="J33" s="578"/>
      <c r="K33" s="579"/>
      <c r="L33" s="580"/>
      <c r="M33" s="581"/>
      <c r="N33" s="581"/>
      <c r="O33" s="581"/>
    </row>
    <row r="34" spans="1:15" ht="11.1" customHeight="1">
      <c r="A34" s="583"/>
      <c r="B34" s="25"/>
      <c r="C34" s="41"/>
      <c r="D34" s="31"/>
      <c r="E34" s="32" t="s">
        <v>132</v>
      </c>
      <c r="F34" s="45">
        <f>3874+69124+5264+174882+18784</f>
        <v>271928</v>
      </c>
      <c r="G34" s="214"/>
      <c r="J34" s="117"/>
      <c r="K34" s="117"/>
      <c r="L34" s="117"/>
    </row>
    <row r="35" spans="1:15" ht="11.25" customHeight="1">
      <c r="A35" s="583"/>
      <c r="B35" s="25"/>
      <c r="C35" s="41"/>
      <c r="D35" s="31">
        <v>4280</v>
      </c>
      <c r="E35" s="32" t="s">
        <v>16</v>
      </c>
      <c r="F35" s="45">
        <v>6000</v>
      </c>
      <c r="G35" s="215"/>
      <c r="J35" s="117"/>
      <c r="K35" s="117"/>
      <c r="L35" s="117"/>
    </row>
    <row r="36" spans="1:15" ht="11.25" customHeight="1">
      <c r="A36" s="583"/>
      <c r="B36" s="25"/>
      <c r="C36" s="41"/>
      <c r="D36" s="31">
        <v>4300</v>
      </c>
      <c r="E36" s="32" t="s">
        <v>17</v>
      </c>
      <c r="F36" s="183">
        <v>106684</v>
      </c>
      <c r="G36" s="215"/>
      <c r="J36" s="117"/>
      <c r="K36" s="117"/>
      <c r="L36" s="117"/>
    </row>
    <row r="37" spans="1:15" ht="11.25" customHeight="1">
      <c r="A37" s="583"/>
      <c r="B37" s="25"/>
      <c r="C37" s="41"/>
      <c r="D37" s="31"/>
      <c r="E37" s="28" t="s">
        <v>19</v>
      </c>
      <c r="F37" s="183"/>
      <c r="G37" s="215"/>
      <c r="J37" s="117"/>
      <c r="K37" s="117"/>
      <c r="L37" s="117"/>
    </row>
    <row r="38" spans="1:15" ht="11.25" customHeight="1">
      <c r="A38" s="583"/>
      <c r="B38" s="25"/>
      <c r="C38" s="41"/>
      <c r="D38" s="31"/>
      <c r="E38" s="28" t="s">
        <v>20</v>
      </c>
      <c r="F38" s="183">
        <v>8072</v>
      </c>
      <c r="G38" s="215"/>
      <c r="J38" s="117"/>
      <c r="K38" s="117"/>
      <c r="L38" s="117"/>
    </row>
    <row r="39" spans="1:15" ht="12" customHeight="1">
      <c r="A39" s="583"/>
      <c r="B39" s="25"/>
      <c r="C39" s="41"/>
      <c r="D39" s="44">
        <v>4300</v>
      </c>
      <c r="E39" s="32" t="s">
        <v>143</v>
      </c>
      <c r="F39" s="29">
        <v>5000</v>
      </c>
      <c r="G39" s="215"/>
    </row>
    <row r="40" spans="1:15" ht="11.1" customHeight="1">
      <c r="A40" s="583"/>
      <c r="B40" s="25"/>
      <c r="C40" s="41"/>
      <c r="D40" s="31">
        <v>4360</v>
      </c>
      <c r="E40" s="35" t="s">
        <v>22</v>
      </c>
      <c r="F40" s="45">
        <v>7100</v>
      </c>
      <c r="G40" s="215"/>
    </row>
    <row r="41" spans="1:15" ht="11.1" customHeight="1">
      <c r="A41" s="583"/>
      <c r="B41" s="25"/>
      <c r="C41" s="41"/>
      <c r="D41" s="31"/>
      <c r="E41" s="35" t="s">
        <v>157</v>
      </c>
      <c r="F41" s="45">
        <v>0</v>
      </c>
      <c r="G41" s="215"/>
    </row>
    <row r="42" spans="1:15" ht="11.1" customHeight="1">
      <c r="A42" s="583"/>
      <c r="B42" s="25"/>
      <c r="C42" s="41"/>
      <c r="D42" s="31"/>
      <c r="E42" s="35" t="s">
        <v>23</v>
      </c>
      <c r="F42" s="45">
        <v>0</v>
      </c>
      <c r="G42" s="215"/>
    </row>
    <row r="43" spans="1:15" ht="11.1" customHeight="1">
      <c r="A43" s="583"/>
      <c r="B43" s="25"/>
      <c r="C43" s="41"/>
      <c r="D43" s="31">
        <v>4410</v>
      </c>
      <c r="E43" s="32" t="s">
        <v>24</v>
      </c>
      <c r="F43" s="45">
        <v>440</v>
      </c>
      <c r="G43" s="215"/>
    </row>
    <row r="44" spans="1:15" ht="11.1" customHeight="1">
      <c r="A44" s="583"/>
      <c r="B44" s="25"/>
      <c r="C44" s="41"/>
      <c r="D44" s="31">
        <v>4430</v>
      </c>
      <c r="E44" s="32" t="s">
        <v>25</v>
      </c>
      <c r="F44" s="45">
        <v>0</v>
      </c>
      <c r="G44" s="215"/>
    </row>
    <row r="45" spans="1:15" ht="11.1" customHeight="1">
      <c r="A45" s="583"/>
      <c r="B45" s="25"/>
      <c r="C45" s="41"/>
      <c r="D45" s="31">
        <v>4440</v>
      </c>
      <c r="E45" s="35" t="s">
        <v>26</v>
      </c>
      <c r="F45" s="45">
        <v>269592</v>
      </c>
      <c r="G45" s="215"/>
    </row>
    <row r="46" spans="1:15" s="64" customFormat="1" ht="11.1" customHeight="1">
      <c r="A46" s="583"/>
      <c r="B46" s="25"/>
      <c r="C46" s="41"/>
      <c r="D46" s="43">
        <v>4520</v>
      </c>
      <c r="E46" s="28" t="s">
        <v>39</v>
      </c>
      <c r="F46" s="45">
        <v>19200</v>
      </c>
      <c r="G46" s="215"/>
      <c r="I46" s="171"/>
      <c r="J46" s="171"/>
      <c r="K46" s="171"/>
      <c r="L46" s="171"/>
      <c r="M46" s="171"/>
      <c r="N46" s="171"/>
      <c r="O46"/>
    </row>
    <row r="47" spans="1:15" ht="11.1" customHeight="1">
      <c r="A47" s="583"/>
      <c r="B47" s="25"/>
      <c r="C47" s="41"/>
      <c r="D47" s="43">
        <v>4530</v>
      </c>
      <c r="E47" s="28" t="s">
        <v>112</v>
      </c>
      <c r="F47" s="45">
        <v>0</v>
      </c>
      <c r="G47" s="214"/>
    </row>
    <row r="48" spans="1:15" ht="11.1" customHeight="1">
      <c r="A48" s="583"/>
      <c r="B48" s="25"/>
      <c r="C48" s="41"/>
      <c r="D48" s="27">
        <v>4700</v>
      </c>
      <c r="E48" s="28" t="s">
        <v>28</v>
      </c>
      <c r="F48" s="45">
        <v>15000</v>
      </c>
      <c r="G48" s="215"/>
    </row>
    <row r="49" spans="1:15" ht="11.1" customHeight="1">
      <c r="A49" s="583"/>
      <c r="B49" s="25"/>
      <c r="C49" s="41"/>
      <c r="D49" s="27">
        <v>4710</v>
      </c>
      <c r="E49" s="216" t="s">
        <v>29</v>
      </c>
      <c r="F49" s="45">
        <v>27499</v>
      </c>
      <c r="G49" s="214"/>
      <c r="I49" s="117"/>
      <c r="J49" s="117"/>
      <c r="K49" s="117"/>
      <c r="L49" s="117"/>
    </row>
    <row r="50" spans="1:15" ht="11.1" customHeight="1">
      <c r="A50" s="583"/>
      <c r="B50" s="25"/>
      <c r="C50" s="76" t="s">
        <v>30</v>
      </c>
      <c r="D50" s="574" t="s">
        <v>31</v>
      </c>
      <c r="E50" s="574"/>
      <c r="F50" s="24">
        <f>F51</f>
        <v>145400</v>
      </c>
      <c r="G50" s="215"/>
      <c r="I50" s="117"/>
      <c r="J50" s="117"/>
      <c r="K50" s="117"/>
      <c r="L50" s="117"/>
      <c r="O50" s="64"/>
    </row>
    <row r="51" spans="1:15" ht="11.1" customHeight="1">
      <c r="A51" s="583"/>
      <c r="B51" s="25"/>
      <c r="C51" s="39"/>
      <c r="D51" s="33">
        <v>4270</v>
      </c>
      <c r="E51" s="217" t="s">
        <v>124</v>
      </c>
      <c r="F51" s="45">
        <f>96400+49000</f>
        <v>145400</v>
      </c>
      <c r="G51" s="215"/>
      <c r="I51" s="117"/>
      <c r="J51" s="117"/>
      <c r="K51" s="117"/>
      <c r="L51" s="117"/>
      <c r="O51" s="64"/>
    </row>
    <row r="52" spans="1:15" ht="11.1" customHeight="1">
      <c r="A52" s="583"/>
      <c r="B52" s="25"/>
      <c r="C52" s="76" t="s">
        <v>158</v>
      </c>
      <c r="D52" s="574" t="s">
        <v>159</v>
      </c>
      <c r="E52" s="574"/>
      <c r="F52" s="24">
        <f>F53</f>
        <v>350000</v>
      </c>
      <c r="G52" s="215"/>
      <c r="I52" s="117"/>
      <c r="J52" s="117"/>
      <c r="K52" s="117"/>
      <c r="L52" s="117"/>
      <c r="O52" s="64"/>
    </row>
    <row r="53" spans="1:15" ht="11.1" customHeight="1">
      <c r="A53" s="583"/>
      <c r="B53" s="25"/>
      <c r="C53" s="39"/>
      <c r="D53" s="33">
        <v>4300</v>
      </c>
      <c r="E53" s="218" t="s">
        <v>17</v>
      </c>
      <c r="F53" s="45">
        <v>350000</v>
      </c>
      <c r="G53" s="215"/>
      <c r="I53" s="117"/>
      <c r="J53" s="117"/>
      <c r="K53" s="117"/>
      <c r="L53" s="117"/>
      <c r="O53" s="64"/>
    </row>
    <row r="54" spans="1:15" ht="11.1" customHeight="1">
      <c r="A54" s="583"/>
      <c r="B54" s="107">
        <v>80103</v>
      </c>
      <c r="C54" s="575" t="s">
        <v>42</v>
      </c>
      <c r="D54" s="514"/>
      <c r="E54" s="515"/>
      <c r="F54" s="20">
        <f>F55+F70</f>
        <v>243987</v>
      </c>
      <c r="G54" s="214"/>
      <c r="I54" s="117"/>
      <c r="J54" s="117"/>
      <c r="K54" s="117"/>
      <c r="L54" s="117"/>
    </row>
    <row r="55" spans="1:15" ht="11.1" customHeight="1">
      <c r="A55" s="583"/>
      <c r="B55" s="22"/>
      <c r="C55" s="69" t="s">
        <v>43</v>
      </c>
      <c r="D55" s="511" t="s">
        <v>44</v>
      </c>
      <c r="E55" s="512"/>
      <c r="F55" s="24">
        <f>SUM(F56:F69)</f>
        <v>243987</v>
      </c>
      <c r="G55" s="214"/>
      <c r="I55" s="117"/>
      <c r="J55" s="117"/>
      <c r="K55" s="117"/>
      <c r="L55" s="117"/>
    </row>
    <row r="56" spans="1:15" ht="11.1" customHeight="1">
      <c r="A56" s="583"/>
      <c r="B56" s="25"/>
      <c r="C56" s="39"/>
      <c r="D56" s="31">
        <v>3020</v>
      </c>
      <c r="E56" s="32" t="s">
        <v>160</v>
      </c>
      <c r="F56" s="45">
        <v>0</v>
      </c>
      <c r="G56" s="215"/>
      <c r="I56" s="117"/>
      <c r="J56" s="117"/>
      <c r="K56" s="117"/>
      <c r="L56" s="117"/>
    </row>
    <row r="57" spans="1:15" ht="11.1" customHeight="1">
      <c r="A57" s="583"/>
      <c r="B57" s="25"/>
      <c r="C57" s="41"/>
      <c r="D57" s="31">
        <v>4010</v>
      </c>
      <c r="E57" s="32" t="s">
        <v>8</v>
      </c>
      <c r="F57" s="45">
        <v>186904</v>
      </c>
      <c r="G57" s="215"/>
      <c r="I57" s="117"/>
      <c r="J57" s="117"/>
      <c r="K57" s="117"/>
      <c r="L57" s="117"/>
    </row>
    <row r="58" spans="1:15" ht="11.1" customHeight="1">
      <c r="A58" s="583"/>
      <c r="B58" s="25"/>
      <c r="C58" s="41"/>
      <c r="D58" s="31">
        <v>4040</v>
      </c>
      <c r="E58" s="32" t="s">
        <v>9</v>
      </c>
      <c r="F58" s="45">
        <v>6086</v>
      </c>
      <c r="G58" s="215"/>
      <c r="I58" s="117"/>
      <c r="J58" s="117"/>
      <c r="K58" s="117"/>
      <c r="L58" s="117"/>
    </row>
    <row r="59" spans="1:15" ht="11.1" customHeight="1">
      <c r="A59" s="583"/>
      <c r="B59" s="25"/>
      <c r="C59" s="41"/>
      <c r="D59" s="31">
        <v>4110</v>
      </c>
      <c r="E59" s="32" t="s">
        <v>10</v>
      </c>
      <c r="F59" s="45">
        <v>34173</v>
      </c>
      <c r="G59" s="215"/>
      <c r="I59" s="117"/>
      <c r="J59" s="117"/>
      <c r="K59" s="117"/>
      <c r="L59" s="117"/>
    </row>
    <row r="60" spans="1:15" ht="11.1" customHeight="1">
      <c r="A60" s="583"/>
      <c r="B60" s="25"/>
      <c r="C60" s="41"/>
      <c r="D60" s="31">
        <v>4120</v>
      </c>
      <c r="E60" s="32" t="s">
        <v>11</v>
      </c>
      <c r="F60" s="45">
        <v>4874</v>
      </c>
      <c r="G60" s="215"/>
      <c r="I60" s="117"/>
      <c r="J60" s="117"/>
      <c r="K60" s="117"/>
      <c r="L60" s="117"/>
    </row>
    <row r="61" spans="1:15" ht="11.25" customHeight="1">
      <c r="A61" s="583"/>
      <c r="B61" s="25"/>
      <c r="C61" s="41"/>
      <c r="D61" s="31">
        <v>4210</v>
      </c>
      <c r="E61" s="32" t="s">
        <v>13</v>
      </c>
      <c r="F61" s="45">
        <v>2000</v>
      </c>
      <c r="G61" s="215"/>
      <c r="I61" s="117"/>
      <c r="J61" s="117"/>
      <c r="K61" s="117"/>
      <c r="L61" s="117"/>
    </row>
    <row r="62" spans="1:15" ht="10.5" customHeight="1">
      <c r="A62" s="583"/>
      <c r="B62" s="25"/>
      <c r="C62" s="41"/>
      <c r="D62" s="31">
        <v>4240</v>
      </c>
      <c r="E62" s="32" t="s">
        <v>15</v>
      </c>
      <c r="F62" s="45">
        <v>1000</v>
      </c>
      <c r="G62" s="215"/>
    </row>
    <row r="63" spans="1:15" ht="10.5" customHeight="1">
      <c r="A63" s="583"/>
      <c r="B63" s="25"/>
      <c r="C63" s="41"/>
      <c r="D63" s="31">
        <v>4260</v>
      </c>
      <c r="E63" s="32" t="s">
        <v>132</v>
      </c>
      <c r="F63" s="45">
        <v>0</v>
      </c>
      <c r="G63" s="215"/>
    </row>
    <row r="64" spans="1:15" ht="12.75" customHeight="1">
      <c r="A64" s="583"/>
      <c r="B64" s="25"/>
      <c r="C64" s="41"/>
      <c r="D64" s="31">
        <v>4300</v>
      </c>
      <c r="E64" s="32" t="s">
        <v>86</v>
      </c>
      <c r="F64" s="45">
        <v>0</v>
      </c>
      <c r="G64" s="215"/>
    </row>
    <row r="65" spans="1:15" ht="11.1" customHeight="1">
      <c r="A65" s="583"/>
      <c r="B65" s="25"/>
      <c r="C65" s="41"/>
      <c r="D65" s="31"/>
      <c r="E65" s="28" t="s">
        <v>20</v>
      </c>
      <c r="F65" s="45">
        <v>0</v>
      </c>
      <c r="G65" s="215"/>
    </row>
    <row r="66" spans="1:15" s="64" customFormat="1" ht="11.1" customHeight="1">
      <c r="A66" s="583"/>
      <c r="B66" s="25"/>
      <c r="C66" s="41"/>
      <c r="D66" s="31">
        <v>4360</v>
      </c>
      <c r="E66" s="35" t="s">
        <v>22</v>
      </c>
      <c r="F66" s="45">
        <v>0</v>
      </c>
      <c r="G66" s="219"/>
      <c r="I66" s="171"/>
      <c r="J66" s="171"/>
      <c r="K66" s="171"/>
      <c r="L66" s="171"/>
      <c r="M66" s="171"/>
      <c r="N66" s="171"/>
      <c r="O66"/>
    </row>
    <row r="67" spans="1:15" ht="11.1" customHeight="1">
      <c r="A67" s="583"/>
      <c r="B67" s="25"/>
      <c r="C67" s="41"/>
      <c r="D67" s="31">
        <v>4440</v>
      </c>
      <c r="E67" s="32" t="s">
        <v>26</v>
      </c>
      <c r="F67" s="45">
        <v>7940</v>
      </c>
      <c r="G67" s="215"/>
      <c r="M67" s="117"/>
      <c r="N67" s="117"/>
    </row>
    <row r="68" spans="1:15" ht="11.1" customHeight="1">
      <c r="A68" s="583"/>
      <c r="B68" s="25"/>
      <c r="C68" s="41"/>
      <c r="D68" s="43">
        <v>4520</v>
      </c>
      <c r="E68" s="28" t="s">
        <v>39</v>
      </c>
      <c r="F68" s="45">
        <v>0</v>
      </c>
      <c r="G68" s="215"/>
      <c r="M68" s="117"/>
      <c r="N68" s="117"/>
    </row>
    <row r="69" spans="1:15" s="64" customFormat="1" ht="11.1" customHeight="1">
      <c r="A69" s="583"/>
      <c r="B69" s="25"/>
      <c r="C69" s="41"/>
      <c r="D69" s="27">
        <v>4710</v>
      </c>
      <c r="E69" s="216" t="s">
        <v>29</v>
      </c>
      <c r="F69" s="45">
        <v>1010</v>
      </c>
      <c r="G69" s="214"/>
      <c r="I69" s="171"/>
      <c r="J69" s="171"/>
      <c r="K69" s="171"/>
      <c r="L69" s="171"/>
      <c r="M69" s="117"/>
      <c r="N69" s="117"/>
      <c r="O69"/>
    </row>
    <row r="70" spans="1:15" ht="11.1" customHeight="1">
      <c r="A70" s="583"/>
      <c r="B70" s="25"/>
      <c r="C70" s="76" t="s">
        <v>30</v>
      </c>
      <c r="D70" s="574" t="s">
        <v>31</v>
      </c>
      <c r="E70" s="574"/>
      <c r="F70" s="24">
        <f>F71</f>
        <v>0</v>
      </c>
      <c r="G70" s="215"/>
      <c r="M70" s="117"/>
      <c r="N70" s="117"/>
      <c r="O70" s="64"/>
    </row>
    <row r="71" spans="1:15" ht="11.1" customHeight="1">
      <c r="A71" s="583"/>
      <c r="B71" s="25"/>
      <c r="C71" s="39"/>
      <c r="D71" s="33">
        <v>4270</v>
      </c>
      <c r="E71" s="217" t="s">
        <v>32</v>
      </c>
      <c r="F71" s="45">
        <v>0</v>
      </c>
      <c r="G71" s="214"/>
      <c r="M71" s="117"/>
      <c r="N71" s="117"/>
    </row>
    <row r="72" spans="1:15" ht="11.1" customHeight="1">
      <c r="A72" s="583"/>
      <c r="B72" s="107">
        <v>80146</v>
      </c>
      <c r="C72" s="513" t="s">
        <v>46</v>
      </c>
      <c r="D72" s="509"/>
      <c r="E72" s="510"/>
      <c r="F72" s="20">
        <f>F73</f>
        <v>12633</v>
      </c>
      <c r="G72" s="214"/>
      <c r="M72" s="117"/>
      <c r="N72" s="117"/>
    </row>
    <row r="73" spans="1:15" ht="11.1" customHeight="1">
      <c r="A73" s="583"/>
      <c r="B73" s="25"/>
      <c r="C73" s="69" t="s">
        <v>47</v>
      </c>
      <c r="D73" s="511" t="s">
        <v>46</v>
      </c>
      <c r="E73" s="512"/>
      <c r="F73" s="24">
        <f>SUM(F74:F77)</f>
        <v>12633</v>
      </c>
      <c r="G73" s="215"/>
      <c r="M73" s="117"/>
      <c r="N73" s="117"/>
    </row>
    <row r="74" spans="1:15" ht="11.1" customHeight="1">
      <c r="A74" s="583"/>
      <c r="B74" s="25"/>
      <c r="C74" s="40"/>
      <c r="D74" s="31">
        <v>4010</v>
      </c>
      <c r="E74" s="32" t="s">
        <v>8</v>
      </c>
      <c r="F74" s="67">
        <v>0</v>
      </c>
      <c r="G74" s="214"/>
      <c r="M74" s="117"/>
      <c r="N74" s="117"/>
    </row>
    <row r="75" spans="1:15" ht="11.1" customHeight="1">
      <c r="A75" s="583"/>
      <c r="B75" s="25"/>
      <c r="C75" s="40"/>
      <c r="D75" s="31">
        <v>4110</v>
      </c>
      <c r="E75" s="32" t="s">
        <v>10</v>
      </c>
      <c r="F75" s="67">
        <v>0</v>
      </c>
      <c r="G75" s="214"/>
      <c r="M75" s="117"/>
      <c r="N75" s="117"/>
    </row>
    <row r="76" spans="1:15" ht="11.1" customHeight="1">
      <c r="A76" s="583"/>
      <c r="B76" s="25"/>
      <c r="C76" s="40"/>
      <c r="D76" s="31">
        <v>4120</v>
      </c>
      <c r="E76" s="32" t="s">
        <v>11</v>
      </c>
      <c r="F76" s="67">
        <v>0</v>
      </c>
      <c r="G76" s="215"/>
      <c r="M76" s="117"/>
      <c r="N76" s="117"/>
      <c r="O76" s="64"/>
    </row>
    <row r="77" spans="1:15" ht="11.1" customHeight="1">
      <c r="A77" s="583"/>
      <c r="B77" s="25"/>
      <c r="C77" s="41"/>
      <c r="D77" s="31">
        <v>4700</v>
      </c>
      <c r="E77" s="32" t="s">
        <v>49</v>
      </c>
      <c r="F77" s="45">
        <v>12633</v>
      </c>
      <c r="G77" s="220"/>
      <c r="M77" s="117"/>
      <c r="N77" s="117"/>
    </row>
    <row r="78" spans="1:15" ht="11.1" customHeight="1">
      <c r="A78" s="583"/>
      <c r="B78" s="107">
        <v>80148</v>
      </c>
      <c r="C78" s="513" t="s">
        <v>50</v>
      </c>
      <c r="D78" s="509"/>
      <c r="E78" s="510"/>
      <c r="F78" s="20">
        <f>F79</f>
        <v>424455</v>
      </c>
      <c r="G78" s="215"/>
      <c r="M78" s="117"/>
      <c r="N78" s="117"/>
    </row>
    <row r="79" spans="1:15" ht="11.1" customHeight="1">
      <c r="A79" s="583"/>
      <c r="B79" s="563"/>
      <c r="C79" s="69" t="s">
        <v>51</v>
      </c>
      <c r="D79" s="511" t="s">
        <v>52</v>
      </c>
      <c r="E79" s="512"/>
      <c r="F79" s="24">
        <f>SUM(F80:F92)-F81</f>
        <v>424455</v>
      </c>
      <c r="G79" s="215"/>
      <c r="M79" s="117"/>
      <c r="N79" s="117"/>
    </row>
    <row r="80" spans="1:15" ht="11.1" customHeight="1">
      <c r="A80" s="583"/>
      <c r="B80" s="564"/>
      <c r="C80" s="563"/>
      <c r="D80" s="31">
        <v>3020</v>
      </c>
      <c r="E80" s="32" t="s">
        <v>160</v>
      </c>
      <c r="F80" s="45">
        <v>1000</v>
      </c>
      <c r="G80" s="215"/>
      <c r="M80" s="117"/>
      <c r="N80" s="117"/>
    </row>
    <row r="81" spans="1:15" ht="11.1" customHeight="1">
      <c r="A81" s="583"/>
      <c r="B81" s="564"/>
      <c r="C81" s="564"/>
      <c r="D81" s="31"/>
      <c r="E81" s="127" t="s">
        <v>109</v>
      </c>
      <c r="F81" s="213">
        <v>1000</v>
      </c>
      <c r="G81" s="215"/>
      <c r="M81" s="117"/>
      <c r="N81" s="117"/>
    </row>
    <row r="82" spans="1:15" ht="12" customHeight="1">
      <c r="A82" s="583"/>
      <c r="B82" s="564"/>
      <c r="C82" s="564"/>
      <c r="D82" s="31">
        <v>4010</v>
      </c>
      <c r="E82" s="32" t="s">
        <v>8</v>
      </c>
      <c r="F82" s="45">
        <v>302860</v>
      </c>
      <c r="G82" s="215"/>
      <c r="M82" s="117"/>
      <c r="N82" s="117"/>
    </row>
    <row r="83" spans="1:15" s="64" customFormat="1" ht="11.25" customHeight="1">
      <c r="A83" s="583"/>
      <c r="B83" s="564"/>
      <c r="C83" s="564"/>
      <c r="D83" s="31">
        <v>4040</v>
      </c>
      <c r="E83" s="32" t="s">
        <v>9</v>
      </c>
      <c r="F83" s="45">
        <v>22873</v>
      </c>
      <c r="G83" s="215"/>
      <c r="I83" s="171"/>
      <c r="J83" s="171"/>
      <c r="K83" s="171"/>
      <c r="L83" s="171"/>
      <c r="M83" s="171"/>
      <c r="N83" s="171"/>
      <c r="O83"/>
    </row>
    <row r="84" spans="1:15" ht="12" customHeight="1">
      <c r="A84" s="583"/>
      <c r="B84" s="564"/>
      <c r="C84" s="564"/>
      <c r="D84" s="31">
        <v>4110</v>
      </c>
      <c r="E84" s="32" t="s">
        <v>10</v>
      </c>
      <c r="F84" s="45">
        <v>57704</v>
      </c>
      <c r="G84" s="215"/>
    </row>
    <row r="85" spans="1:15" ht="12.75" customHeight="1">
      <c r="A85" s="583"/>
      <c r="B85" s="564"/>
      <c r="C85" s="564"/>
      <c r="D85" s="31">
        <v>4120</v>
      </c>
      <c r="E85" s="32" t="s">
        <v>11</v>
      </c>
      <c r="F85" s="45">
        <v>8229</v>
      </c>
      <c r="G85" s="215"/>
    </row>
    <row r="86" spans="1:15" ht="13.5" customHeight="1">
      <c r="A86" s="583"/>
      <c r="B86" s="564"/>
      <c r="C86" s="564"/>
      <c r="D86" s="31">
        <v>4210</v>
      </c>
      <c r="E86" s="32" t="s">
        <v>13</v>
      </c>
      <c r="F86" s="45">
        <v>4000</v>
      </c>
      <c r="G86" s="215"/>
    </row>
    <row r="87" spans="1:15" ht="12.75" customHeight="1">
      <c r="A87" s="583"/>
      <c r="B87" s="564"/>
      <c r="C87" s="564"/>
      <c r="D87" s="31">
        <v>4220</v>
      </c>
      <c r="E87" s="32" t="s">
        <v>85</v>
      </c>
      <c r="F87" s="45">
        <v>13432</v>
      </c>
      <c r="G87" s="221"/>
    </row>
    <row r="88" spans="1:15" ht="11.25" customHeight="1">
      <c r="A88" s="583"/>
      <c r="B88" s="564"/>
      <c r="C88" s="564"/>
      <c r="D88" s="31">
        <v>4260</v>
      </c>
      <c r="E88" s="32" t="s">
        <v>161</v>
      </c>
      <c r="F88" s="45">
        <v>2000</v>
      </c>
      <c r="G88" s="214"/>
    </row>
    <row r="89" spans="1:15" ht="15" customHeight="1">
      <c r="A89" s="583"/>
      <c r="B89" s="564"/>
      <c r="C89" s="564"/>
      <c r="D89" s="31">
        <v>4300</v>
      </c>
      <c r="E89" s="32" t="s">
        <v>86</v>
      </c>
      <c r="F89" s="45">
        <v>0</v>
      </c>
      <c r="G89" s="214"/>
    </row>
    <row r="90" spans="1:15" ht="14.25" customHeight="1">
      <c r="A90" s="583"/>
      <c r="B90" s="564"/>
      <c r="C90" s="564"/>
      <c r="D90" s="31"/>
      <c r="E90" s="28" t="s">
        <v>18</v>
      </c>
      <c r="F90" s="45">
        <v>0</v>
      </c>
      <c r="G90" s="215"/>
    </row>
    <row r="91" spans="1:15" ht="16.5" customHeight="1">
      <c r="A91" s="583"/>
      <c r="B91" s="564"/>
      <c r="C91" s="564"/>
      <c r="D91" s="31">
        <v>4440</v>
      </c>
      <c r="E91" s="32" t="s">
        <v>73</v>
      </c>
      <c r="F91" s="45">
        <v>10852</v>
      </c>
      <c r="G91" s="215"/>
    </row>
    <row r="92" spans="1:15" ht="15.75" customHeight="1">
      <c r="A92" s="584"/>
      <c r="B92" s="565"/>
      <c r="C92" s="565"/>
      <c r="D92" s="31">
        <v>4710</v>
      </c>
      <c r="E92" s="32" t="s">
        <v>29</v>
      </c>
      <c r="F92" s="45">
        <v>1505</v>
      </c>
      <c r="G92" s="215"/>
    </row>
    <row r="93" spans="1:15" ht="22.5" customHeight="1">
      <c r="A93" s="12" t="s">
        <v>1</v>
      </c>
      <c r="B93" s="18" t="s">
        <v>2</v>
      </c>
      <c r="C93" s="12" t="s">
        <v>3</v>
      </c>
      <c r="D93" s="12" t="s">
        <v>4</v>
      </c>
      <c r="E93" s="12" t="s">
        <v>5</v>
      </c>
      <c r="F93" s="12" t="s">
        <v>6</v>
      </c>
      <c r="G93" s="215"/>
    </row>
    <row r="94" spans="1:15" ht="13.5" customHeight="1">
      <c r="A94" s="21"/>
      <c r="B94" s="188">
        <v>80150</v>
      </c>
      <c r="C94" s="491" t="s">
        <v>56</v>
      </c>
      <c r="D94" s="492"/>
      <c r="E94" s="493"/>
      <c r="F94" s="20">
        <f>F95</f>
        <v>411696</v>
      </c>
      <c r="G94" s="215"/>
    </row>
    <row r="95" spans="1:15" ht="13.5" customHeight="1">
      <c r="A95" s="21"/>
      <c r="B95" s="18"/>
      <c r="C95" s="40" t="s">
        <v>54</v>
      </c>
      <c r="D95" s="507" t="s">
        <v>55</v>
      </c>
      <c r="E95" s="508"/>
      <c r="F95" s="24">
        <f>SUM(F96:F102)</f>
        <v>411696</v>
      </c>
      <c r="G95" s="215"/>
    </row>
    <row r="96" spans="1:15" ht="13.5" customHeight="1">
      <c r="A96" s="21"/>
      <c r="B96" s="21"/>
      <c r="C96" s="18"/>
      <c r="D96" s="44">
        <v>4010</v>
      </c>
      <c r="E96" s="32" t="s">
        <v>8</v>
      </c>
      <c r="F96" s="45">
        <v>321145</v>
      </c>
      <c r="G96" s="214"/>
    </row>
    <row r="97" spans="1:15" ht="13.5" customHeight="1">
      <c r="A97" s="21"/>
      <c r="B97" s="21"/>
      <c r="C97" s="46"/>
      <c r="D97" s="31">
        <v>4040</v>
      </c>
      <c r="E97" s="32" t="s">
        <v>9</v>
      </c>
      <c r="F97" s="45">
        <v>19624</v>
      </c>
      <c r="G97" s="214"/>
    </row>
    <row r="98" spans="1:15" ht="13.5" customHeight="1">
      <c r="A98" s="21"/>
      <c r="B98" s="21"/>
      <c r="C98" s="46"/>
      <c r="D98" s="44">
        <v>4110</v>
      </c>
      <c r="E98" s="32" t="s">
        <v>10</v>
      </c>
      <c r="F98" s="45">
        <v>58578</v>
      </c>
      <c r="G98" s="214"/>
    </row>
    <row r="99" spans="1:15" ht="11.25" customHeight="1">
      <c r="A99" s="21"/>
      <c r="B99" s="21"/>
      <c r="C99" s="46"/>
      <c r="D99" s="44">
        <v>4120</v>
      </c>
      <c r="E99" s="32" t="s">
        <v>11</v>
      </c>
      <c r="F99" s="45">
        <v>8349</v>
      </c>
      <c r="G99" s="214"/>
    </row>
    <row r="100" spans="1:15" ht="14.25" customHeight="1">
      <c r="A100" s="21"/>
      <c r="B100" s="21"/>
      <c r="C100" s="46"/>
      <c r="D100" s="31">
        <v>4210</v>
      </c>
      <c r="E100" s="32" t="s">
        <v>13</v>
      </c>
      <c r="F100" s="45">
        <v>0</v>
      </c>
      <c r="G100" s="214"/>
      <c r="O100" s="64"/>
    </row>
    <row r="101" spans="1:15" ht="24" customHeight="1">
      <c r="A101" s="21"/>
      <c r="B101" s="21"/>
      <c r="C101" s="46"/>
      <c r="D101" s="31">
        <v>4240</v>
      </c>
      <c r="E101" s="32" t="s">
        <v>15</v>
      </c>
      <c r="F101" s="45">
        <v>4000</v>
      </c>
      <c r="G101" s="214"/>
    </row>
    <row r="102" spans="1:15" ht="21.75" customHeight="1">
      <c r="A102" s="21"/>
      <c r="B102" s="222"/>
      <c r="C102" s="58"/>
      <c r="D102" s="31">
        <v>4440</v>
      </c>
      <c r="E102" s="32" t="s">
        <v>73</v>
      </c>
      <c r="F102" s="45">
        <v>0</v>
      </c>
      <c r="G102" s="214"/>
    </row>
    <row r="103" spans="1:15" ht="11.25" customHeight="1">
      <c r="A103" s="21"/>
      <c r="B103" s="188">
        <v>80153</v>
      </c>
      <c r="C103" s="572" t="s">
        <v>57</v>
      </c>
      <c r="D103" s="492"/>
      <c r="E103" s="493"/>
      <c r="F103" s="20">
        <f>F104</f>
        <v>97358</v>
      </c>
      <c r="G103" s="214"/>
    </row>
    <row r="104" spans="1:15" ht="11.1" customHeight="1">
      <c r="A104" s="21"/>
      <c r="B104" s="223"/>
      <c r="C104" s="70" t="s">
        <v>162</v>
      </c>
      <c r="D104" s="573" t="s">
        <v>58</v>
      </c>
      <c r="E104" s="508"/>
      <c r="F104" s="24">
        <f>SUM(F105:F106)</f>
        <v>97358</v>
      </c>
      <c r="G104" s="214"/>
    </row>
    <row r="105" spans="1:15" ht="11.1" customHeight="1">
      <c r="A105" s="21"/>
      <c r="B105" s="21"/>
      <c r="C105" s="51"/>
      <c r="D105" s="44">
        <v>4210</v>
      </c>
      <c r="E105" s="32" t="s">
        <v>13</v>
      </c>
      <c r="F105" s="24">
        <v>0</v>
      </c>
      <c r="G105" s="215"/>
      <c r="O105" s="64"/>
    </row>
    <row r="106" spans="1:15" s="64" customFormat="1" ht="12" customHeight="1">
      <c r="A106" s="21"/>
      <c r="B106" s="21"/>
      <c r="C106" s="58"/>
      <c r="D106" s="224">
        <v>4240</v>
      </c>
      <c r="E106" s="218" t="s">
        <v>163</v>
      </c>
      <c r="F106" s="45">
        <v>97358</v>
      </c>
      <c r="G106" s="215"/>
      <c r="I106" s="171"/>
      <c r="J106" s="171"/>
      <c r="K106" s="171"/>
      <c r="L106" s="171"/>
      <c r="M106" s="171"/>
      <c r="N106" s="171"/>
    </row>
    <row r="107" spans="1:15" s="64" customFormat="1" ht="10.5" customHeight="1">
      <c r="A107" s="109"/>
      <c r="B107" s="188">
        <v>80195</v>
      </c>
      <c r="C107" s="516" t="s">
        <v>59</v>
      </c>
      <c r="D107" s="500"/>
      <c r="E107" s="500"/>
      <c r="F107" s="20">
        <f>F114+F131+F123+F110+F108+F140</f>
        <v>261657</v>
      </c>
      <c r="G107" s="215"/>
      <c r="I107" s="171"/>
      <c r="J107" s="171"/>
      <c r="K107" s="171"/>
      <c r="L107" s="171"/>
      <c r="M107" s="171"/>
      <c r="N107" s="171"/>
    </row>
    <row r="108" spans="1:15" s="64" customFormat="1" ht="10.5" customHeight="1">
      <c r="A108" s="109"/>
      <c r="B108" s="188"/>
      <c r="C108" s="59" t="s">
        <v>60</v>
      </c>
      <c r="D108" s="484" t="s">
        <v>61</v>
      </c>
      <c r="E108" s="485"/>
      <c r="F108" s="24">
        <f>F109</f>
        <v>58021</v>
      </c>
      <c r="G108" s="214"/>
      <c r="I108" s="171"/>
      <c r="J108" s="171"/>
      <c r="K108" s="171"/>
      <c r="L108" s="171"/>
      <c r="M108" s="171"/>
      <c r="N108" s="171"/>
    </row>
    <row r="109" spans="1:15" s="64" customFormat="1" ht="11.1" customHeight="1">
      <c r="A109" s="109"/>
      <c r="B109" s="174"/>
      <c r="C109" s="56"/>
      <c r="D109" s="74">
        <v>4440</v>
      </c>
      <c r="E109" s="75" t="s">
        <v>62</v>
      </c>
      <c r="F109" s="67">
        <v>58021</v>
      </c>
      <c r="G109" s="215"/>
      <c r="I109" s="171"/>
      <c r="J109" s="171"/>
      <c r="K109" s="171"/>
      <c r="L109" s="171"/>
      <c r="M109" s="171"/>
      <c r="N109" s="171"/>
    </row>
    <row r="110" spans="1:15" s="64" customFormat="1" ht="13.5" customHeight="1">
      <c r="A110" s="109"/>
      <c r="B110" s="174"/>
      <c r="C110" s="42" t="s">
        <v>116</v>
      </c>
      <c r="D110" s="505" t="s">
        <v>117</v>
      </c>
      <c r="E110" s="506"/>
      <c r="F110" s="24">
        <f>SUM(F111:F113)</f>
        <v>0</v>
      </c>
      <c r="G110" s="215"/>
      <c r="I110" s="171"/>
      <c r="J110" s="171"/>
      <c r="K110" s="171"/>
      <c r="L110" s="171"/>
      <c r="M110" s="171"/>
      <c r="N110" s="171"/>
    </row>
    <row r="111" spans="1:15" s="64" customFormat="1" ht="12" customHeight="1">
      <c r="A111" s="109"/>
      <c r="B111" s="174"/>
      <c r="C111" s="39"/>
      <c r="D111" s="31">
        <v>4010</v>
      </c>
      <c r="E111" s="32" t="s">
        <v>8</v>
      </c>
      <c r="F111" s="45">
        <v>0</v>
      </c>
      <c r="G111" s="215"/>
      <c r="I111" s="171"/>
      <c r="J111" s="171"/>
      <c r="K111" s="171"/>
      <c r="L111" s="171"/>
      <c r="M111" s="171"/>
      <c r="N111" s="171"/>
      <c r="O111"/>
    </row>
    <row r="112" spans="1:15" s="64" customFormat="1" ht="27" customHeight="1">
      <c r="A112" s="109"/>
      <c r="B112" s="174"/>
      <c r="C112" s="41"/>
      <c r="D112" s="31">
        <v>4110</v>
      </c>
      <c r="E112" s="32" t="s">
        <v>10</v>
      </c>
      <c r="F112" s="45">
        <v>0</v>
      </c>
      <c r="G112" s="215"/>
      <c r="I112" s="171"/>
      <c r="J112" s="171"/>
      <c r="K112" s="171"/>
      <c r="L112" s="171"/>
      <c r="M112" s="171"/>
      <c r="N112" s="171"/>
      <c r="O112"/>
    </row>
    <row r="113" spans="1:15" s="64" customFormat="1" ht="11.1" customHeight="1">
      <c r="A113" s="109"/>
      <c r="B113" s="174"/>
      <c r="C113" s="41"/>
      <c r="D113" s="31">
        <v>4120</v>
      </c>
      <c r="E113" s="32" t="s">
        <v>11</v>
      </c>
      <c r="F113" s="45">
        <v>0</v>
      </c>
      <c r="G113" s="215"/>
      <c r="I113" s="171"/>
      <c r="J113" s="171"/>
      <c r="K113" s="171"/>
      <c r="L113" s="171"/>
      <c r="M113" s="171"/>
      <c r="N113" s="171"/>
      <c r="O113"/>
    </row>
    <row r="114" spans="1:15" s="64" customFormat="1" ht="11.1" customHeight="1">
      <c r="A114" s="110"/>
      <c r="B114" s="25"/>
      <c r="C114" s="42" t="s">
        <v>63</v>
      </c>
      <c r="D114" s="505" t="s">
        <v>64</v>
      </c>
      <c r="E114" s="506"/>
      <c r="F114" s="24">
        <f>SUM(F115:F122)</f>
        <v>0</v>
      </c>
      <c r="G114" s="215"/>
      <c r="I114" s="171"/>
      <c r="J114" s="171"/>
      <c r="K114" s="171"/>
      <c r="L114" s="171"/>
      <c r="M114" s="171"/>
      <c r="N114" s="171"/>
      <c r="O114"/>
    </row>
    <row r="115" spans="1:15" ht="11.1" customHeight="1">
      <c r="A115" s="110"/>
      <c r="B115" s="25"/>
      <c r="C115" s="39"/>
      <c r="D115" s="44">
        <v>4110</v>
      </c>
      <c r="E115" s="68" t="s">
        <v>48</v>
      </c>
      <c r="F115" s="45">
        <v>0</v>
      </c>
      <c r="G115" s="215"/>
    </row>
    <row r="116" spans="1:15" ht="11.1" customHeight="1">
      <c r="A116" s="110"/>
      <c r="B116" s="25"/>
      <c r="C116" s="41"/>
      <c r="D116" s="44">
        <v>4120</v>
      </c>
      <c r="E116" s="68" t="s">
        <v>11</v>
      </c>
      <c r="F116" s="45">
        <v>0</v>
      </c>
      <c r="G116" s="215"/>
    </row>
    <row r="117" spans="1:15" ht="11.1" customHeight="1">
      <c r="A117" s="110"/>
      <c r="B117" s="25"/>
      <c r="C117" s="41"/>
      <c r="D117" s="44">
        <v>4170</v>
      </c>
      <c r="E117" s="68" t="s">
        <v>67</v>
      </c>
      <c r="F117" s="45">
        <v>0</v>
      </c>
      <c r="G117" s="214"/>
    </row>
    <row r="118" spans="1:15" ht="11.1" customHeight="1">
      <c r="A118" s="110"/>
      <c r="B118" s="25"/>
      <c r="C118" s="41"/>
      <c r="D118" s="44">
        <v>4190</v>
      </c>
      <c r="E118" s="68" t="s">
        <v>129</v>
      </c>
      <c r="F118" s="45">
        <v>0</v>
      </c>
      <c r="G118" s="215"/>
    </row>
    <row r="119" spans="1:15" ht="11.1" customHeight="1">
      <c r="A119" s="110"/>
      <c r="B119" s="25"/>
      <c r="C119" s="41"/>
      <c r="D119" s="44">
        <v>4210</v>
      </c>
      <c r="E119" s="32" t="s">
        <v>37</v>
      </c>
      <c r="F119" s="45">
        <v>0</v>
      </c>
      <c r="G119" s="215"/>
    </row>
    <row r="120" spans="1:15" s="64" customFormat="1" ht="11.1" customHeight="1">
      <c r="A120" s="110"/>
      <c r="B120" s="25"/>
      <c r="C120" s="41"/>
      <c r="D120" s="44">
        <v>4240</v>
      </c>
      <c r="E120" s="32" t="s">
        <v>68</v>
      </c>
      <c r="F120" s="45">
        <v>0</v>
      </c>
      <c r="G120" s="215"/>
      <c r="I120" s="171"/>
      <c r="J120" s="171"/>
      <c r="K120" s="171"/>
      <c r="L120" s="171"/>
      <c r="M120" s="171"/>
      <c r="N120" s="171"/>
    </row>
    <row r="121" spans="1:15" s="64" customFormat="1" ht="11.1" customHeight="1">
      <c r="A121" s="110"/>
      <c r="B121" s="25"/>
      <c r="C121" s="41"/>
      <c r="D121" s="44">
        <v>4300</v>
      </c>
      <c r="E121" s="32" t="s">
        <v>86</v>
      </c>
      <c r="F121" s="45">
        <v>0</v>
      </c>
      <c r="G121" s="215"/>
      <c r="I121" s="171"/>
      <c r="J121" s="171"/>
      <c r="K121" s="171"/>
      <c r="L121" s="171"/>
      <c r="M121" s="171"/>
      <c r="N121" s="171"/>
    </row>
    <row r="122" spans="1:15" ht="12" customHeight="1">
      <c r="A122" s="110"/>
      <c r="B122" s="25"/>
      <c r="C122" s="41"/>
      <c r="D122" s="44">
        <v>4420</v>
      </c>
      <c r="E122" s="32" t="s">
        <v>69</v>
      </c>
      <c r="F122" s="45">
        <v>0</v>
      </c>
      <c r="G122" s="215"/>
      <c r="O122" s="64"/>
    </row>
    <row r="123" spans="1:15" ht="11.1" customHeight="1">
      <c r="A123" s="109"/>
      <c r="B123" s="25"/>
      <c r="C123" s="76" t="s">
        <v>65</v>
      </c>
      <c r="D123" s="505" t="s">
        <v>164</v>
      </c>
      <c r="E123" s="506"/>
      <c r="F123" s="24">
        <f>SUM(F124:F130)</f>
        <v>37350</v>
      </c>
      <c r="G123" s="215"/>
      <c r="O123" s="64"/>
    </row>
    <row r="124" spans="1:15" ht="11.1" customHeight="1">
      <c r="A124" s="109"/>
      <c r="B124" s="25"/>
      <c r="C124" s="39"/>
      <c r="D124" s="44">
        <v>4110</v>
      </c>
      <c r="E124" s="68" t="s">
        <v>48</v>
      </c>
      <c r="F124" s="45">
        <v>0</v>
      </c>
      <c r="G124" s="215"/>
      <c r="O124" s="64"/>
    </row>
    <row r="125" spans="1:15" ht="11.1" customHeight="1">
      <c r="A125" s="109"/>
      <c r="B125" s="25"/>
      <c r="C125" s="41"/>
      <c r="D125" s="44">
        <v>4120</v>
      </c>
      <c r="E125" s="68" t="s">
        <v>11</v>
      </c>
      <c r="F125" s="45">
        <v>0</v>
      </c>
      <c r="G125" s="214"/>
      <c r="O125" s="64"/>
    </row>
    <row r="126" spans="1:15" ht="11.1" customHeight="1">
      <c r="A126" s="109"/>
      <c r="B126" s="25"/>
      <c r="C126" s="41"/>
      <c r="D126" s="44">
        <v>4170</v>
      </c>
      <c r="E126" s="68" t="s">
        <v>67</v>
      </c>
      <c r="F126" s="45">
        <v>0</v>
      </c>
      <c r="G126" s="215"/>
      <c r="O126" s="64"/>
    </row>
    <row r="127" spans="1:15" ht="11.1" customHeight="1">
      <c r="A127" s="109"/>
      <c r="B127" s="174"/>
      <c r="C127" s="41"/>
      <c r="D127" s="44">
        <v>4210</v>
      </c>
      <c r="E127" s="32" t="s">
        <v>37</v>
      </c>
      <c r="F127" s="45">
        <v>0</v>
      </c>
      <c r="G127" s="215"/>
      <c r="O127" s="64"/>
    </row>
    <row r="128" spans="1:15" ht="11.1" customHeight="1">
      <c r="A128" s="109"/>
      <c r="B128" s="174"/>
      <c r="C128" s="41"/>
      <c r="D128" s="44">
        <v>4240</v>
      </c>
      <c r="E128" s="32" t="s">
        <v>68</v>
      </c>
      <c r="F128" s="45">
        <v>0</v>
      </c>
      <c r="G128" s="215"/>
    </row>
    <row r="129" spans="1:15" ht="11.1" customHeight="1">
      <c r="A129" s="109"/>
      <c r="B129" s="174"/>
      <c r="C129" s="41"/>
      <c r="D129" s="44">
        <v>4300</v>
      </c>
      <c r="E129" s="32" t="s">
        <v>17</v>
      </c>
      <c r="F129" s="45">
        <v>37350</v>
      </c>
      <c r="G129" s="215"/>
    </row>
    <row r="130" spans="1:15" ht="11.1" customHeight="1">
      <c r="A130" s="109"/>
      <c r="B130" s="174"/>
      <c r="C130" s="55"/>
      <c r="D130" s="44">
        <v>4420</v>
      </c>
      <c r="E130" s="32" t="s">
        <v>69</v>
      </c>
      <c r="F130" s="45">
        <v>0</v>
      </c>
      <c r="G130" s="215"/>
    </row>
    <row r="131" spans="1:15" ht="12.75" customHeight="1">
      <c r="A131" s="110"/>
      <c r="B131" s="85"/>
      <c r="C131" s="42" t="s">
        <v>70</v>
      </c>
      <c r="D131" s="505" t="s">
        <v>165</v>
      </c>
      <c r="E131" s="506"/>
      <c r="F131" s="24">
        <f>SUM(F132:F139)</f>
        <v>166286</v>
      </c>
      <c r="G131" s="215"/>
    </row>
    <row r="132" spans="1:15" ht="12.75" customHeight="1">
      <c r="A132" s="110"/>
      <c r="B132" s="85"/>
      <c r="C132" s="39"/>
      <c r="D132" s="44">
        <v>4111</v>
      </c>
      <c r="E132" s="68" t="s">
        <v>48</v>
      </c>
      <c r="F132" s="45">
        <v>3615</v>
      </c>
      <c r="G132" s="215"/>
    </row>
    <row r="133" spans="1:15" ht="12" customHeight="1">
      <c r="A133" s="110"/>
      <c r="B133" s="85"/>
      <c r="C133" s="41"/>
      <c r="D133" s="44">
        <v>4121</v>
      </c>
      <c r="E133" s="68" t="s">
        <v>11</v>
      </c>
      <c r="F133" s="45">
        <v>515</v>
      </c>
      <c r="G133" s="214"/>
    </row>
    <row r="134" spans="1:15" s="64" customFormat="1" ht="10.5" customHeight="1">
      <c r="A134" s="110"/>
      <c r="B134" s="85"/>
      <c r="C134" s="41"/>
      <c r="D134" s="44">
        <v>4171</v>
      </c>
      <c r="E134" s="68" t="s">
        <v>67</v>
      </c>
      <c r="F134" s="45">
        <v>21020</v>
      </c>
      <c r="G134" s="214"/>
      <c r="I134" s="171"/>
      <c r="J134" s="171"/>
      <c r="K134" s="171"/>
      <c r="L134" s="171"/>
      <c r="M134" s="171"/>
      <c r="N134" s="171"/>
      <c r="O134"/>
    </row>
    <row r="135" spans="1:15" s="64" customFormat="1" ht="10.5" customHeight="1">
      <c r="A135" s="110"/>
      <c r="B135" s="85"/>
      <c r="C135" s="41"/>
      <c r="D135" s="31">
        <v>4211</v>
      </c>
      <c r="E135" s="32" t="s">
        <v>13</v>
      </c>
      <c r="F135" s="45">
        <v>38430</v>
      </c>
      <c r="G135" s="214"/>
      <c r="I135" s="171"/>
      <c r="J135" s="171"/>
      <c r="K135" s="171"/>
      <c r="L135" s="171"/>
      <c r="M135" s="171"/>
      <c r="N135" s="171"/>
      <c r="O135"/>
    </row>
    <row r="136" spans="1:15" ht="11.25" customHeight="1">
      <c r="A136" s="110"/>
      <c r="B136" s="85"/>
      <c r="C136" s="41"/>
      <c r="D136" s="31">
        <v>4241</v>
      </c>
      <c r="E136" s="32" t="s">
        <v>15</v>
      </c>
      <c r="F136" s="45">
        <v>0</v>
      </c>
      <c r="G136" s="214"/>
    </row>
    <row r="137" spans="1:15" ht="12.75" customHeight="1">
      <c r="A137" s="110"/>
      <c r="B137" s="85"/>
      <c r="C137" s="41"/>
      <c r="D137" s="31">
        <v>4301</v>
      </c>
      <c r="E137" s="32" t="s">
        <v>86</v>
      </c>
      <c r="F137" s="45">
        <v>53816</v>
      </c>
      <c r="G137" s="214"/>
      <c r="O137" s="64"/>
    </row>
    <row r="138" spans="1:15" ht="24" customHeight="1">
      <c r="A138" s="110"/>
      <c r="B138" s="85"/>
      <c r="C138" s="41"/>
      <c r="D138" s="31">
        <v>4421</v>
      </c>
      <c r="E138" s="32" t="s">
        <v>118</v>
      </c>
      <c r="F138" s="183">
        <v>47869</v>
      </c>
      <c r="G138" s="214"/>
      <c r="O138" s="64"/>
    </row>
    <row r="139" spans="1:15" ht="11.25" customHeight="1">
      <c r="A139" s="110"/>
      <c r="B139" s="85"/>
      <c r="C139" s="55"/>
      <c r="D139" s="31">
        <v>4431</v>
      </c>
      <c r="E139" s="32" t="s">
        <v>25</v>
      </c>
      <c r="F139" s="183">
        <v>1021</v>
      </c>
      <c r="G139" s="215"/>
      <c r="O139" s="64"/>
    </row>
    <row r="140" spans="1:15" ht="12" customHeight="1">
      <c r="A140" s="110"/>
      <c r="B140" s="85"/>
      <c r="C140" s="59" t="s">
        <v>71</v>
      </c>
      <c r="D140" s="496" t="s">
        <v>72</v>
      </c>
      <c r="E140" s="497"/>
      <c r="F140" s="24">
        <f>SUM(F141:F141)</f>
        <v>0</v>
      </c>
      <c r="G140" s="215"/>
      <c r="O140" s="64"/>
    </row>
    <row r="141" spans="1:15" ht="10.5" customHeight="1">
      <c r="A141" s="110"/>
      <c r="B141" s="49"/>
      <c r="C141" s="534"/>
      <c r="D141" s="77">
        <v>3020</v>
      </c>
      <c r="E141" s="32" t="s">
        <v>133</v>
      </c>
      <c r="F141" s="183">
        <v>0</v>
      </c>
      <c r="G141" s="215"/>
    </row>
    <row r="142" spans="1:15" s="112" customFormat="1" ht="12" customHeight="1">
      <c r="A142" s="570"/>
      <c r="B142" s="49"/>
      <c r="C142" s="569"/>
      <c r="D142" s="77">
        <v>4210</v>
      </c>
      <c r="E142" s="225" t="s">
        <v>37</v>
      </c>
      <c r="F142" s="183"/>
      <c r="G142" s="215"/>
      <c r="I142" s="171"/>
      <c r="J142" s="171"/>
      <c r="K142" s="171"/>
      <c r="L142" s="171"/>
      <c r="M142" s="171"/>
      <c r="N142" s="171"/>
      <c r="O142"/>
    </row>
    <row r="143" spans="1:15" ht="12" customHeight="1">
      <c r="A143" s="571"/>
      <c r="B143" s="558" t="s">
        <v>78</v>
      </c>
      <c r="C143" s="558"/>
      <c r="D143" s="529"/>
      <c r="E143" s="523"/>
      <c r="F143" s="20">
        <f>F144+F158+F163+F171+F175</f>
        <v>1128858</v>
      </c>
      <c r="G143" s="215"/>
    </row>
    <row r="144" spans="1:15" ht="12.75" customHeight="1">
      <c r="A144" s="16"/>
      <c r="B144" s="19">
        <v>85401</v>
      </c>
      <c r="C144" s="500" t="s">
        <v>79</v>
      </c>
      <c r="D144" s="500"/>
      <c r="E144" s="501"/>
      <c r="F144" s="20">
        <f>F145</f>
        <v>1069314</v>
      </c>
      <c r="G144" s="215"/>
    </row>
    <row r="145" spans="1:15" ht="10.5" customHeight="1">
      <c r="A145" s="226"/>
      <c r="B145" s="563"/>
      <c r="C145" s="42" t="s">
        <v>80</v>
      </c>
      <c r="D145" s="502" t="s">
        <v>81</v>
      </c>
      <c r="E145" s="503"/>
      <c r="F145" s="24">
        <f>SUM(F146:F157)</f>
        <v>1069314</v>
      </c>
      <c r="G145" s="215"/>
    </row>
    <row r="146" spans="1:15" ht="12.75" customHeight="1">
      <c r="A146" s="226"/>
      <c r="B146" s="564"/>
      <c r="C146" s="566"/>
      <c r="D146" s="44">
        <v>3020</v>
      </c>
      <c r="E146" s="32" t="s">
        <v>7</v>
      </c>
      <c r="F146" s="45">
        <v>0</v>
      </c>
      <c r="G146" s="215"/>
    </row>
    <row r="147" spans="1:15" ht="11.25" customHeight="1">
      <c r="A147" s="226"/>
      <c r="B147" s="564"/>
      <c r="C147" s="567"/>
      <c r="D147" s="44">
        <v>4010</v>
      </c>
      <c r="E147" s="32" t="s">
        <v>8</v>
      </c>
      <c r="F147" s="45">
        <v>799842</v>
      </c>
      <c r="G147" s="215"/>
    </row>
    <row r="148" spans="1:15" ht="11.1" customHeight="1">
      <c r="A148" s="226"/>
      <c r="B148" s="564"/>
      <c r="C148" s="567"/>
      <c r="D148" s="44">
        <v>4040</v>
      </c>
      <c r="E148" s="32" t="s">
        <v>9</v>
      </c>
      <c r="F148" s="45">
        <v>57714</v>
      </c>
      <c r="G148" s="219"/>
    </row>
    <row r="149" spans="1:15" ht="10.5" customHeight="1">
      <c r="A149" s="226"/>
      <c r="B149" s="564"/>
      <c r="C149" s="567"/>
      <c r="D149" s="44">
        <v>4110</v>
      </c>
      <c r="E149" s="32" t="s">
        <v>10</v>
      </c>
      <c r="F149" s="45">
        <f>151514-5000</f>
        <v>146514</v>
      </c>
      <c r="G149" s="215"/>
    </row>
    <row r="150" spans="1:15" ht="12.75" customHeight="1">
      <c r="A150" s="226"/>
      <c r="B150" s="564"/>
      <c r="C150" s="567"/>
      <c r="D150" s="44">
        <v>4120</v>
      </c>
      <c r="E150" s="32" t="s">
        <v>11</v>
      </c>
      <c r="F150" s="45">
        <f>21606-5000</f>
        <v>16606</v>
      </c>
      <c r="G150" s="214"/>
    </row>
    <row r="151" spans="1:15" ht="13.5" customHeight="1">
      <c r="A151" s="226"/>
      <c r="B151" s="564"/>
      <c r="C151" s="567"/>
      <c r="D151" s="44">
        <v>4210</v>
      </c>
      <c r="E151" s="32" t="s">
        <v>13</v>
      </c>
      <c r="F151" s="45">
        <v>3000</v>
      </c>
      <c r="G151" s="214"/>
    </row>
    <row r="152" spans="1:15" s="64" customFormat="1" ht="13.5" customHeight="1">
      <c r="A152" s="226"/>
      <c r="B152" s="564"/>
      <c r="C152" s="567"/>
      <c r="D152" s="44">
        <v>4240</v>
      </c>
      <c r="E152" s="32" t="s">
        <v>15</v>
      </c>
      <c r="F152" s="45">
        <v>2000</v>
      </c>
      <c r="G152" s="215"/>
      <c r="I152" s="171"/>
      <c r="J152" s="171"/>
      <c r="K152" s="171"/>
      <c r="L152" s="171"/>
      <c r="M152" s="171"/>
      <c r="N152" s="171"/>
      <c r="O152"/>
    </row>
    <row r="153" spans="1:15" ht="12.75" customHeight="1">
      <c r="A153" s="226"/>
      <c r="B153" s="564"/>
      <c r="C153" s="567"/>
      <c r="D153" s="44">
        <v>4260</v>
      </c>
      <c r="E153" s="32" t="s">
        <v>132</v>
      </c>
      <c r="F153" s="45">
        <v>0</v>
      </c>
      <c r="G153" s="215"/>
      <c r="O153" s="64"/>
    </row>
    <row r="154" spans="1:15" ht="13.5" customHeight="1">
      <c r="A154" s="226"/>
      <c r="B154" s="564"/>
      <c r="C154" s="567"/>
      <c r="D154" s="44">
        <v>4300</v>
      </c>
      <c r="E154" s="32" t="s">
        <v>17</v>
      </c>
      <c r="F154" s="45">
        <v>0</v>
      </c>
      <c r="G154" s="214"/>
    </row>
    <row r="155" spans="1:15" ht="11.25" customHeight="1">
      <c r="A155" s="226"/>
      <c r="B155" s="564"/>
      <c r="C155" s="567"/>
      <c r="D155" s="31">
        <v>4360</v>
      </c>
      <c r="E155" s="35" t="s">
        <v>22</v>
      </c>
      <c r="F155" s="45">
        <v>0</v>
      </c>
      <c r="G155" s="214"/>
    </row>
    <row r="156" spans="1:15" ht="13.5" customHeight="1">
      <c r="A156" s="226"/>
      <c r="B156" s="564"/>
      <c r="C156" s="567"/>
      <c r="D156" s="44">
        <v>4440</v>
      </c>
      <c r="E156" s="35" t="s">
        <v>26</v>
      </c>
      <c r="F156" s="45">
        <v>39439</v>
      </c>
      <c r="G156" s="219"/>
    </row>
    <row r="157" spans="1:15" ht="14.25" customHeight="1">
      <c r="A157" s="226"/>
      <c r="B157" s="565"/>
      <c r="C157" s="568"/>
      <c r="D157" s="31">
        <v>4710</v>
      </c>
      <c r="E157" s="35" t="s">
        <v>29</v>
      </c>
      <c r="F157" s="45">
        <v>4199</v>
      </c>
      <c r="G157" s="214"/>
      <c r="O157" s="112"/>
    </row>
    <row r="158" spans="1:15" ht="14.25" customHeight="1">
      <c r="A158" s="65"/>
      <c r="B158" s="66">
        <v>85412</v>
      </c>
      <c r="C158" s="490" t="s">
        <v>82</v>
      </c>
      <c r="D158" s="498"/>
      <c r="E158" s="499"/>
      <c r="F158" s="20">
        <f>F159</f>
        <v>34320</v>
      </c>
      <c r="G158" s="214"/>
    </row>
    <row r="159" spans="1:15" ht="14.25" customHeight="1">
      <c r="A159" s="62"/>
      <c r="B159" s="39"/>
      <c r="C159" s="70" t="s">
        <v>83</v>
      </c>
      <c r="D159" s="502" t="s">
        <v>84</v>
      </c>
      <c r="E159" s="503"/>
      <c r="F159" s="24">
        <f>SUM(F160:F162)</f>
        <v>34320</v>
      </c>
      <c r="G159" s="219"/>
    </row>
    <row r="160" spans="1:15" ht="14.25" customHeight="1">
      <c r="A160" s="62"/>
      <c r="B160" s="41"/>
      <c r="C160" s="22"/>
      <c r="D160" s="31">
        <v>4210</v>
      </c>
      <c r="E160" s="32" t="s">
        <v>13</v>
      </c>
      <c r="F160" s="45">
        <v>7450</v>
      </c>
      <c r="G160" s="214"/>
    </row>
    <row r="161" spans="1:15" ht="13.5" customHeight="1">
      <c r="A161" s="62"/>
      <c r="B161" s="41"/>
      <c r="C161" s="25"/>
      <c r="D161" s="31">
        <v>4220</v>
      </c>
      <c r="E161" s="32" t="s">
        <v>85</v>
      </c>
      <c r="F161" s="45">
        <v>8770</v>
      </c>
      <c r="G161" s="214"/>
    </row>
    <row r="162" spans="1:15" ht="13.5" customHeight="1">
      <c r="A162" s="62"/>
      <c r="B162" s="55"/>
      <c r="C162" s="52"/>
      <c r="D162" s="31">
        <v>4300</v>
      </c>
      <c r="E162" s="35" t="s">
        <v>86</v>
      </c>
      <c r="F162" s="45">
        <v>18100</v>
      </c>
      <c r="G162" s="215"/>
    </row>
    <row r="163" spans="1:15" ht="13.5" customHeight="1">
      <c r="A163" s="65"/>
      <c r="B163" s="72">
        <v>85415</v>
      </c>
      <c r="C163" s="489" t="s">
        <v>87</v>
      </c>
      <c r="D163" s="489"/>
      <c r="E163" s="490"/>
      <c r="F163" s="20">
        <f>F164+F167+F169</f>
        <v>8000</v>
      </c>
      <c r="G163" s="215"/>
    </row>
    <row r="164" spans="1:15" ht="13.5" customHeight="1">
      <c r="A164" s="87"/>
      <c r="B164" s="227"/>
      <c r="C164" s="51" t="s">
        <v>88</v>
      </c>
      <c r="D164" s="502" t="s">
        <v>89</v>
      </c>
      <c r="E164" s="503"/>
      <c r="F164" s="24">
        <f>F165+F166</f>
        <v>0</v>
      </c>
      <c r="G164" s="215"/>
    </row>
    <row r="165" spans="1:15" ht="14.25" customHeight="1">
      <c r="A165" s="87"/>
      <c r="B165" s="227"/>
      <c r="C165" s="228"/>
      <c r="D165" s="44">
        <v>3240</v>
      </c>
      <c r="E165" s="35" t="s">
        <v>90</v>
      </c>
      <c r="F165" s="29">
        <v>0</v>
      </c>
      <c r="G165" s="215"/>
    </row>
    <row r="166" spans="1:15" ht="14.25" customHeight="1">
      <c r="A166" s="87"/>
      <c r="B166" s="227"/>
      <c r="C166" s="229"/>
      <c r="D166" s="44">
        <v>3260</v>
      </c>
      <c r="E166" s="35" t="s">
        <v>91</v>
      </c>
      <c r="F166" s="29">
        <v>0</v>
      </c>
      <c r="G166" s="215"/>
    </row>
    <row r="167" spans="1:15">
      <c r="A167" s="87"/>
      <c r="B167" s="227"/>
      <c r="C167" s="51" t="s">
        <v>92</v>
      </c>
      <c r="D167" s="502" t="s">
        <v>93</v>
      </c>
      <c r="E167" s="503"/>
      <c r="F167" s="24">
        <f>F168</f>
        <v>8000</v>
      </c>
      <c r="G167" s="214"/>
      <c r="O167" s="64"/>
    </row>
    <row r="168" spans="1:15" ht="14.25" customHeight="1">
      <c r="A168" s="87"/>
      <c r="B168" s="227"/>
      <c r="C168" s="230"/>
      <c r="D168" s="31">
        <v>3260</v>
      </c>
      <c r="E168" s="35" t="s">
        <v>136</v>
      </c>
      <c r="F168" s="29">
        <f>20000-12000</f>
        <v>8000</v>
      </c>
      <c r="G168" s="231"/>
    </row>
    <row r="169" spans="1:15" ht="14.25" customHeight="1">
      <c r="A169" s="87"/>
      <c r="B169" s="227"/>
      <c r="C169" s="51" t="s">
        <v>95</v>
      </c>
      <c r="D169" s="512" t="s">
        <v>96</v>
      </c>
      <c r="E169" s="511"/>
      <c r="F169" s="24">
        <f>F170</f>
        <v>0</v>
      </c>
      <c r="G169" s="210"/>
    </row>
    <row r="170" spans="1:15" ht="19.5" customHeight="1">
      <c r="A170" s="87"/>
      <c r="B170" s="232"/>
      <c r="C170" s="230"/>
      <c r="D170" s="31">
        <v>3260</v>
      </c>
      <c r="E170" s="35" t="s">
        <v>97</v>
      </c>
      <c r="F170" s="29"/>
      <c r="G170" s="210"/>
      <c r="O170" s="64"/>
    </row>
    <row r="171" spans="1:15" ht="14.25" customHeight="1">
      <c r="A171" s="87"/>
      <c r="B171" s="86">
        <v>85416</v>
      </c>
      <c r="C171" s="489" t="s">
        <v>98</v>
      </c>
      <c r="D171" s="489"/>
      <c r="E171" s="490"/>
      <c r="F171" s="20">
        <f>F172</f>
        <v>15460</v>
      </c>
      <c r="G171" s="210"/>
    </row>
    <row r="172" spans="1:15" s="171" customFormat="1" ht="15.75" customHeight="1">
      <c r="A172" s="87"/>
      <c r="B172" s="26"/>
      <c r="C172" s="84" t="s">
        <v>99</v>
      </c>
      <c r="D172" s="484" t="s">
        <v>100</v>
      </c>
      <c r="E172" s="485"/>
      <c r="F172" s="24">
        <f>F173+F174</f>
        <v>15460</v>
      </c>
      <c r="G172" s="233"/>
      <c r="H172" s="234"/>
      <c r="O172"/>
    </row>
    <row r="173" spans="1:15" ht="14.25" customHeight="1">
      <c r="A173" s="87"/>
      <c r="B173" s="88"/>
      <c r="C173" s="228"/>
      <c r="D173" s="27">
        <v>3240</v>
      </c>
      <c r="E173" s="35" t="s">
        <v>101</v>
      </c>
      <c r="F173" s="29">
        <v>14160</v>
      </c>
    </row>
    <row r="174" spans="1:15">
      <c r="A174" s="87"/>
      <c r="B174" s="88"/>
      <c r="C174" s="229"/>
      <c r="D174" s="27">
        <v>3240</v>
      </c>
      <c r="E174" s="35" t="s">
        <v>166</v>
      </c>
      <c r="F174" s="29">
        <v>1300</v>
      </c>
    </row>
    <row r="175" spans="1:15">
      <c r="A175" s="65"/>
      <c r="B175" s="72">
        <v>85446</v>
      </c>
      <c r="C175" s="513" t="s">
        <v>46</v>
      </c>
      <c r="D175" s="509"/>
      <c r="E175" s="510"/>
      <c r="F175" s="20">
        <f>F176</f>
        <v>1764</v>
      </c>
    </row>
    <row r="176" spans="1:15">
      <c r="A176" s="62"/>
      <c r="B176" s="41"/>
      <c r="C176" s="69" t="s">
        <v>47</v>
      </c>
      <c r="D176" s="511" t="s">
        <v>46</v>
      </c>
      <c r="E176" s="512"/>
      <c r="F176" s="24">
        <f>SUM(F177:F177)</f>
        <v>1764</v>
      </c>
    </row>
    <row r="177" spans="1:6" ht="14.25" customHeight="1">
      <c r="A177" s="78"/>
      <c r="B177" s="41"/>
      <c r="C177" s="41"/>
      <c r="D177" s="31">
        <v>4700</v>
      </c>
      <c r="E177" s="32" t="s">
        <v>49</v>
      </c>
      <c r="F177" s="45">
        <v>1764</v>
      </c>
    </row>
    <row r="178" spans="1:6">
      <c r="A178" s="486" t="s">
        <v>103</v>
      </c>
      <c r="B178" s="487"/>
      <c r="C178" s="487"/>
      <c r="D178" s="487"/>
      <c r="E178" s="488"/>
      <c r="F178" s="20">
        <f>F15+F143</f>
        <v>11228746</v>
      </c>
    </row>
    <row r="179" spans="1:6">
      <c r="A179" s="6"/>
      <c r="B179" s="561" t="s">
        <v>65</v>
      </c>
      <c r="C179" s="561"/>
      <c r="D179" s="6"/>
      <c r="E179" s="6"/>
    </row>
    <row r="180" spans="1:6">
      <c r="A180" s="6">
        <v>4300</v>
      </c>
      <c r="B180" s="562" t="s">
        <v>17</v>
      </c>
      <c r="C180" s="562"/>
      <c r="D180" s="6">
        <v>37350</v>
      </c>
      <c r="E180" s="6" t="s">
        <v>167</v>
      </c>
    </row>
  </sheetData>
  <mergeCells count="67">
    <mergeCell ref="O5:O11"/>
    <mergeCell ref="A12:F12"/>
    <mergeCell ref="B15:E15"/>
    <mergeCell ref="A16:A92"/>
    <mergeCell ref="C16:E16"/>
    <mergeCell ref="D17:E17"/>
    <mergeCell ref="I22:I23"/>
    <mergeCell ref="J22:K23"/>
    <mergeCell ref="L22:L23"/>
    <mergeCell ref="M22:M23"/>
    <mergeCell ref="H2:H6"/>
    <mergeCell ref="I2:I6"/>
    <mergeCell ref="J2:J6"/>
    <mergeCell ref="K2:K6"/>
    <mergeCell ref="M5:M11"/>
    <mergeCell ref="N5:N11"/>
    <mergeCell ref="N22:N23"/>
    <mergeCell ref="O22:O23"/>
    <mergeCell ref="I24:I33"/>
    <mergeCell ref="J24:J33"/>
    <mergeCell ref="K24:K33"/>
    <mergeCell ref="L24:L33"/>
    <mergeCell ref="M24:M33"/>
    <mergeCell ref="N24:N33"/>
    <mergeCell ref="O24:O33"/>
    <mergeCell ref="C94:E94"/>
    <mergeCell ref="D50:E50"/>
    <mergeCell ref="D52:E52"/>
    <mergeCell ref="C54:E54"/>
    <mergeCell ref="D55:E55"/>
    <mergeCell ref="D70:E70"/>
    <mergeCell ref="C72:E72"/>
    <mergeCell ref="D73:E73"/>
    <mergeCell ref="C78:E78"/>
    <mergeCell ref="B79:B92"/>
    <mergeCell ref="D79:E79"/>
    <mergeCell ref="C80:C92"/>
    <mergeCell ref="A142:A143"/>
    <mergeCell ref="B143:E143"/>
    <mergeCell ref="D95:E95"/>
    <mergeCell ref="C103:E103"/>
    <mergeCell ref="D104:E104"/>
    <mergeCell ref="C107:E107"/>
    <mergeCell ref="D108:E108"/>
    <mergeCell ref="D110:E110"/>
    <mergeCell ref="D114:E114"/>
    <mergeCell ref="D123:E123"/>
    <mergeCell ref="D131:E131"/>
    <mergeCell ref="D140:E140"/>
    <mergeCell ref="C141:C142"/>
    <mergeCell ref="D172:E172"/>
    <mergeCell ref="C144:E144"/>
    <mergeCell ref="B145:B157"/>
    <mergeCell ref="D145:E145"/>
    <mergeCell ref="C146:C157"/>
    <mergeCell ref="C158:E158"/>
    <mergeCell ref="D159:E159"/>
    <mergeCell ref="C163:E163"/>
    <mergeCell ref="D164:E164"/>
    <mergeCell ref="D167:E167"/>
    <mergeCell ref="D169:E169"/>
    <mergeCell ref="C171:E171"/>
    <mergeCell ref="C175:E175"/>
    <mergeCell ref="D176:E176"/>
    <mergeCell ref="A178:E178"/>
    <mergeCell ref="B179:C179"/>
    <mergeCell ref="B180:C180"/>
  </mergeCells>
  <pageMargins left="0.35433070866141736" right="0.27559055118110237" top="0.39370078740157483" bottom="0.23622047244094491" header="0.15748031496062992" footer="0.19685039370078741"/>
  <pageSetup paperSize="9" scale="66" orientation="portrait" r:id="rId1"/>
  <rowBreaks count="1" manualBreakCount="1">
    <brk id="90" max="14" man="1"/>
  </rowBreaks>
  <colBreaks count="1" manualBreakCount="1">
    <brk id="7" max="1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view="pageBreakPreview" zoomScaleSheetLayoutView="100" workbookViewId="0">
      <selection activeCell="I41" sqref="I41"/>
    </sheetView>
  </sheetViews>
  <sheetFormatPr defaultRowHeight="14.25"/>
  <cols>
    <col min="1" max="1" width="5.375" customWidth="1"/>
    <col min="2" max="2" width="7.125" customWidth="1"/>
    <col min="3" max="3" width="7.75" customWidth="1"/>
    <col min="4" max="4" width="6.625" customWidth="1"/>
    <col min="5" max="5" width="51.375" customWidth="1"/>
    <col min="6" max="6" width="12.5" customWidth="1"/>
    <col min="7" max="7" width="10.125" customWidth="1"/>
    <col min="8" max="8" width="7.25" customWidth="1"/>
    <col min="9" max="13" width="9.875" style="273" customWidth="1"/>
    <col min="14" max="14" width="10.625" style="273" customWidth="1"/>
  </cols>
  <sheetData>
    <row r="1" spans="1:14" s="2" customFormat="1" ht="12.75">
      <c r="A1" s="1" t="s">
        <v>168</v>
      </c>
      <c r="I1" s="235"/>
      <c r="J1" s="235"/>
      <c r="K1" s="235"/>
      <c r="L1" s="235"/>
      <c r="M1" s="235"/>
      <c r="N1" s="235"/>
    </row>
    <row r="2" spans="1:14" s="2" customFormat="1" ht="12.75">
      <c r="A2" s="3" t="s">
        <v>169</v>
      </c>
      <c r="I2" s="235"/>
      <c r="J2" s="235"/>
      <c r="K2" s="235"/>
      <c r="L2" s="235"/>
      <c r="M2" s="235"/>
      <c r="N2" s="235"/>
    </row>
    <row r="3" spans="1:14" s="2" customFormat="1" ht="14.25" customHeight="1">
      <c r="A3" s="3" t="s">
        <v>170</v>
      </c>
      <c r="I3" s="235"/>
      <c r="J3" s="235"/>
      <c r="K3" s="235"/>
      <c r="L3" s="235"/>
      <c r="M3" s="235"/>
      <c r="N3" s="235"/>
    </row>
    <row r="4" spans="1:14" ht="14.25" customHeight="1">
      <c r="E4" s="4" t="s">
        <v>0</v>
      </c>
      <c r="F4" s="97">
        <v>44453</v>
      </c>
      <c r="G4" s="97"/>
      <c r="H4" s="97"/>
      <c r="I4" s="235"/>
      <c r="J4" s="235"/>
      <c r="K4" s="235"/>
      <c r="L4" s="235"/>
      <c r="M4" s="235"/>
      <c r="N4" s="235"/>
    </row>
    <row r="5" spans="1:14" ht="13.5" customHeight="1">
      <c r="E5" s="4"/>
      <c r="F5" s="97"/>
      <c r="G5" s="97"/>
      <c r="H5" s="97"/>
      <c r="I5" s="164"/>
      <c r="J5" s="164"/>
      <c r="K5" s="164"/>
      <c r="L5" s="164"/>
      <c r="M5" s="549" t="s">
        <v>171</v>
      </c>
      <c r="N5" s="549" t="s">
        <v>172</v>
      </c>
    </row>
    <row r="6" spans="1:14" ht="17.25" customHeight="1">
      <c r="A6" s="6"/>
      <c r="F6" s="7"/>
      <c r="G6" s="7"/>
      <c r="H6" s="7"/>
      <c r="I6" s="164"/>
      <c r="J6" s="164"/>
      <c r="K6" s="164"/>
      <c r="L6" s="164"/>
      <c r="M6" s="549"/>
      <c r="N6" s="549"/>
    </row>
    <row r="7" spans="1:14">
      <c r="B7" s="8"/>
      <c r="E7" s="1" t="s">
        <v>104</v>
      </c>
      <c r="F7" s="9"/>
      <c r="G7" s="9"/>
      <c r="H7" s="9"/>
      <c r="I7" s="164"/>
      <c r="J7" s="164"/>
      <c r="K7" s="164"/>
      <c r="L7" s="164"/>
      <c r="M7" s="549"/>
      <c r="N7" s="549"/>
    </row>
    <row r="8" spans="1:14">
      <c r="E8" s="1" t="s">
        <v>105</v>
      </c>
      <c r="F8" s="10"/>
      <c r="G8" s="10"/>
      <c r="H8" s="10"/>
      <c r="I8" s="164"/>
      <c r="J8" s="164"/>
      <c r="K8" s="164"/>
      <c r="L8" s="164"/>
      <c r="M8" s="549"/>
      <c r="N8" s="549"/>
    </row>
    <row r="9" spans="1:14">
      <c r="E9" s="3" t="s">
        <v>106</v>
      </c>
      <c r="F9" s="10"/>
      <c r="G9" s="10"/>
      <c r="H9" s="10"/>
      <c r="I9" s="164"/>
      <c r="J9" s="164"/>
      <c r="K9" s="164"/>
      <c r="L9" s="164"/>
      <c r="M9" s="549"/>
      <c r="N9" s="549"/>
    </row>
    <row r="10" spans="1:14">
      <c r="E10" s="3" t="s">
        <v>107</v>
      </c>
      <c r="F10" s="10"/>
      <c r="G10" s="10"/>
      <c r="H10" s="10"/>
      <c r="I10" s="164"/>
      <c r="J10" s="164"/>
      <c r="K10" s="164"/>
      <c r="L10" s="164"/>
      <c r="M10" s="549"/>
      <c r="N10" s="549"/>
    </row>
    <row r="11" spans="1:14" ht="14.25" customHeight="1">
      <c r="G11" s="10"/>
      <c r="H11" s="10"/>
      <c r="I11" s="164"/>
      <c r="J11" s="164"/>
      <c r="K11" s="164"/>
      <c r="L11" s="165" t="s">
        <v>122</v>
      </c>
      <c r="M11" s="550"/>
      <c r="N11" s="550"/>
    </row>
    <row r="12" spans="1:14" ht="32.25" customHeight="1">
      <c r="A12" s="517" t="s">
        <v>108</v>
      </c>
      <c r="B12" s="517"/>
      <c r="C12" s="517"/>
      <c r="D12" s="517"/>
      <c r="E12" s="517"/>
      <c r="F12" s="517"/>
      <c r="G12" s="10"/>
      <c r="H12" s="10"/>
      <c r="I12" s="166" t="s">
        <v>70</v>
      </c>
      <c r="J12" s="551" t="s">
        <v>137</v>
      </c>
      <c r="K12" s="552"/>
      <c r="L12" s="82">
        <f>SUM(L13:L24)</f>
        <v>115302</v>
      </c>
      <c r="M12" s="82">
        <f>SUM(M13:M23)</f>
        <v>110684</v>
      </c>
      <c r="N12" s="82">
        <f>SUM(N13:N23)</f>
        <v>4558</v>
      </c>
    </row>
    <row r="13" spans="1:14" ht="13.5" customHeight="1">
      <c r="G13" s="10"/>
      <c r="H13" s="10"/>
      <c r="I13" s="167"/>
      <c r="J13" s="27">
        <v>4017</v>
      </c>
      <c r="K13" s="35" t="s">
        <v>8</v>
      </c>
      <c r="L13" s="45">
        <f>SUM(M13:R13)</f>
        <v>3828</v>
      </c>
      <c r="M13" s="104">
        <v>0</v>
      </c>
      <c r="N13" s="104">
        <v>3828</v>
      </c>
    </row>
    <row r="14" spans="1:14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4" t="s">
        <v>6</v>
      </c>
      <c r="G14" s="236"/>
      <c r="H14" s="10"/>
      <c r="I14" s="169"/>
      <c r="J14" s="31">
        <v>4111</v>
      </c>
      <c r="K14" s="168" t="s">
        <v>126</v>
      </c>
      <c r="L14" s="45">
        <f t="shared" ref="L14:L21" si="0">SUM(M14:R14)</f>
        <v>0</v>
      </c>
      <c r="M14" s="104">
        <v>0</v>
      </c>
      <c r="N14" s="104">
        <v>0</v>
      </c>
    </row>
    <row r="15" spans="1:14" s="64" customFormat="1" ht="10.5" customHeight="1">
      <c r="A15" s="16">
        <v>801</v>
      </c>
      <c r="B15" s="529" t="s">
        <v>33</v>
      </c>
      <c r="C15" s="529"/>
      <c r="D15" s="529"/>
      <c r="E15" s="523"/>
      <c r="F15" s="93">
        <f>F16+F54+F75+F82+F126+F98+F110+F123</f>
        <v>7944530</v>
      </c>
      <c r="G15" s="237"/>
      <c r="H15" s="10"/>
      <c r="I15" s="169"/>
      <c r="J15" s="31">
        <v>4117</v>
      </c>
      <c r="K15" s="168" t="s">
        <v>126</v>
      </c>
      <c r="L15" s="45">
        <f t="shared" si="0"/>
        <v>634</v>
      </c>
      <c r="M15" s="104">
        <v>0</v>
      </c>
      <c r="N15" s="104">
        <v>634</v>
      </c>
    </row>
    <row r="16" spans="1:14" s="64" customFormat="1" ht="11.1" customHeight="1">
      <c r="A16" s="582"/>
      <c r="B16" s="53">
        <v>80101</v>
      </c>
      <c r="C16" s="490" t="s">
        <v>34</v>
      </c>
      <c r="D16" s="498"/>
      <c r="E16" s="499"/>
      <c r="F16" s="93">
        <f>F17+F50+F52</f>
        <v>5667034</v>
      </c>
      <c r="G16" s="238"/>
      <c r="H16" s="10"/>
      <c r="I16" s="169"/>
      <c r="J16" s="31">
        <v>4121</v>
      </c>
      <c r="K16" s="168" t="s">
        <v>138</v>
      </c>
      <c r="L16" s="45">
        <f t="shared" si="0"/>
        <v>0</v>
      </c>
      <c r="M16" s="104">
        <v>0</v>
      </c>
      <c r="N16" s="104">
        <v>0</v>
      </c>
    </row>
    <row r="17" spans="1:14" ht="11.1" customHeight="1">
      <c r="A17" s="583"/>
      <c r="B17" s="81"/>
      <c r="C17" s="23" t="s">
        <v>35</v>
      </c>
      <c r="D17" s="494" t="s">
        <v>36</v>
      </c>
      <c r="E17" s="495"/>
      <c r="F17" s="94">
        <f>SUM(F18:F49)-F19</f>
        <v>5613934</v>
      </c>
      <c r="G17" s="238"/>
      <c r="H17" s="10"/>
      <c r="I17" s="169"/>
      <c r="J17" s="31">
        <v>4127</v>
      </c>
      <c r="K17" s="168" t="s">
        <v>138</v>
      </c>
      <c r="L17" s="45">
        <f t="shared" si="0"/>
        <v>96</v>
      </c>
      <c r="M17" s="104">
        <v>0</v>
      </c>
      <c r="N17" s="104">
        <v>96</v>
      </c>
    </row>
    <row r="18" spans="1:14" ht="11.1" customHeight="1">
      <c r="A18" s="583"/>
      <c r="B18" s="85"/>
      <c r="C18" s="26"/>
      <c r="D18" s="27">
        <v>3020</v>
      </c>
      <c r="E18" s="35" t="s">
        <v>7</v>
      </c>
      <c r="F18" s="45">
        <v>8700</v>
      </c>
      <c r="G18" s="239"/>
      <c r="H18" s="10"/>
      <c r="I18" s="169"/>
      <c r="J18" s="31">
        <v>4171</v>
      </c>
      <c r="K18" s="168" t="s">
        <v>67</v>
      </c>
      <c r="L18" s="45">
        <f t="shared" si="0"/>
        <v>0</v>
      </c>
      <c r="M18" s="104">
        <v>0</v>
      </c>
      <c r="N18" s="104">
        <v>0</v>
      </c>
    </row>
    <row r="19" spans="1:14" ht="11.1" customHeight="1">
      <c r="A19" s="583"/>
      <c r="B19" s="85"/>
      <c r="C19" s="30"/>
      <c r="D19" s="27"/>
      <c r="E19" s="127" t="s">
        <v>154</v>
      </c>
      <c r="F19" s="213">
        <v>8700</v>
      </c>
      <c r="G19" s="239"/>
      <c r="H19" s="10"/>
      <c r="I19" s="169"/>
      <c r="J19" s="31">
        <v>4211</v>
      </c>
      <c r="K19" s="168" t="s">
        <v>37</v>
      </c>
      <c r="L19" s="45">
        <f t="shared" si="0"/>
        <v>10285</v>
      </c>
      <c r="M19" s="104">
        <v>10285</v>
      </c>
      <c r="N19" s="104">
        <v>0</v>
      </c>
    </row>
    <row r="20" spans="1:14" ht="11.1" customHeight="1">
      <c r="A20" s="583"/>
      <c r="B20" s="85"/>
      <c r="C20" s="30"/>
      <c r="D20" s="27">
        <v>4010</v>
      </c>
      <c r="E20" s="35" t="s">
        <v>8</v>
      </c>
      <c r="F20" s="45">
        <v>3910109</v>
      </c>
      <c r="G20" s="239"/>
      <c r="H20" s="10"/>
      <c r="I20" s="169"/>
      <c r="J20" s="31">
        <v>4241</v>
      </c>
      <c r="K20" s="168" t="s">
        <v>68</v>
      </c>
      <c r="L20" s="45">
        <f t="shared" si="0"/>
        <v>0</v>
      </c>
      <c r="M20" s="104">
        <v>0</v>
      </c>
      <c r="N20" s="104">
        <v>0</v>
      </c>
    </row>
    <row r="21" spans="1:14" ht="11.1" customHeight="1">
      <c r="A21" s="583"/>
      <c r="B21" s="85"/>
      <c r="C21" s="30"/>
      <c r="D21" s="27">
        <v>4040</v>
      </c>
      <c r="E21" s="35" t="s">
        <v>9</v>
      </c>
      <c r="F21" s="45">
        <v>337757</v>
      </c>
      <c r="G21" s="239"/>
      <c r="H21" s="10"/>
      <c r="I21" s="169"/>
      <c r="J21" s="31">
        <v>4301</v>
      </c>
      <c r="K21" s="168" t="s">
        <v>86</v>
      </c>
      <c r="L21" s="45">
        <f t="shared" si="0"/>
        <v>82868</v>
      </c>
      <c r="M21" s="104">
        <v>82868</v>
      </c>
      <c r="N21" s="104">
        <v>0</v>
      </c>
    </row>
    <row r="22" spans="1:14" ht="11.1" customHeight="1">
      <c r="A22" s="583"/>
      <c r="B22" s="85"/>
      <c r="C22" s="30"/>
      <c r="D22" s="27">
        <v>4110</v>
      </c>
      <c r="E22" s="35" t="s">
        <v>10</v>
      </c>
      <c r="F22" s="45">
        <f>679647+33000</f>
        <v>712647</v>
      </c>
      <c r="G22" s="239"/>
      <c r="H22" s="10"/>
      <c r="I22" s="169"/>
      <c r="J22" s="31">
        <v>4421</v>
      </c>
      <c r="K22" s="168" t="s">
        <v>69</v>
      </c>
      <c r="L22" s="45">
        <f>SUM(M22:R22)</f>
        <v>17531</v>
      </c>
      <c r="M22" s="104">
        <v>17531</v>
      </c>
      <c r="N22" s="104">
        <v>0</v>
      </c>
    </row>
    <row r="23" spans="1:14" ht="11.1" customHeight="1">
      <c r="A23" s="583"/>
      <c r="B23" s="85"/>
      <c r="C23" s="30"/>
      <c r="D23" s="27">
        <v>4120</v>
      </c>
      <c r="E23" s="35" t="s">
        <v>173</v>
      </c>
      <c r="F23" s="45">
        <f>96923-9000</f>
        <v>87923</v>
      </c>
      <c r="G23" s="239"/>
      <c r="H23" s="10"/>
      <c r="I23" s="170"/>
      <c r="J23" s="31">
        <v>4431</v>
      </c>
      <c r="K23" s="168" t="s">
        <v>25</v>
      </c>
      <c r="L23" s="45">
        <f t="shared" ref="L23:L24" si="1">SUM(M23:R23)</f>
        <v>0</v>
      </c>
      <c r="M23" s="104">
        <v>0</v>
      </c>
      <c r="N23" s="104">
        <v>0</v>
      </c>
    </row>
    <row r="24" spans="1:14" ht="11.1" customHeight="1">
      <c r="A24" s="583"/>
      <c r="B24" s="85"/>
      <c r="C24" s="30"/>
      <c r="D24" s="27">
        <v>4140</v>
      </c>
      <c r="E24" s="35" t="s">
        <v>110</v>
      </c>
      <c r="F24" s="45">
        <v>0</v>
      </c>
      <c r="G24" s="239"/>
      <c r="H24" s="10"/>
      <c r="I24" s="196"/>
      <c r="J24" s="240">
        <v>4717</v>
      </c>
      <c r="K24" s="241" t="s">
        <v>29</v>
      </c>
      <c r="L24" s="45">
        <f t="shared" si="1"/>
        <v>60</v>
      </c>
      <c r="M24" s="242"/>
      <c r="N24" s="243">
        <v>60</v>
      </c>
    </row>
    <row r="25" spans="1:14" ht="11.1" customHeight="1">
      <c r="A25" s="583"/>
      <c r="B25" s="85"/>
      <c r="C25" s="30"/>
      <c r="D25" s="27">
        <v>4170</v>
      </c>
      <c r="E25" s="35" t="s">
        <v>67</v>
      </c>
      <c r="F25" s="45">
        <f>200-200</f>
        <v>0</v>
      </c>
      <c r="G25" s="239"/>
      <c r="H25" s="10"/>
      <c r="I25" s="585"/>
      <c r="J25" s="586"/>
      <c r="K25" s="586"/>
      <c r="L25" s="576"/>
      <c r="M25" s="576"/>
      <c r="N25" s="576"/>
    </row>
    <row r="26" spans="1:14" ht="11.1" customHeight="1">
      <c r="A26" s="583"/>
      <c r="B26" s="85"/>
      <c r="C26" s="30"/>
      <c r="D26" s="27">
        <v>4210</v>
      </c>
      <c r="E26" s="35" t="s">
        <v>37</v>
      </c>
      <c r="F26" s="45">
        <v>18000</v>
      </c>
      <c r="G26" s="239"/>
      <c r="H26" s="10"/>
      <c r="I26" s="585"/>
      <c r="J26" s="586"/>
      <c r="K26" s="586"/>
      <c r="L26" s="576"/>
      <c r="M26" s="576"/>
      <c r="N26" s="576"/>
    </row>
    <row r="27" spans="1:14" ht="11.1" customHeight="1">
      <c r="A27" s="583"/>
      <c r="B27" s="85"/>
      <c r="C27" s="30"/>
      <c r="D27" s="27">
        <v>4210</v>
      </c>
      <c r="E27" s="35" t="s">
        <v>142</v>
      </c>
      <c r="F27" s="45">
        <v>10000</v>
      </c>
      <c r="G27" s="239"/>
      <c r="H27" s="10"/>
      <c r="I27" s="577"/>
      <c r="J27" s="578"/>
      <c r="K27" s="579"/>
      <c r="L27" s="580"/>
      <c r="M27" s="581"/>
      <c r="N27" s="581"/>
    </row>
    <row r="28" spans="1:14" ht="11.1" customHeight="1">
      <c r="A28" s="583"/>
      <c r="B28" s="85"/>
      <c r="C28" s="30"/>
      <c r="D28" s="27">
        <v>4220</v>
      </c>
      <c r="E28" s="35" t="s">
        <v>85</v>
      </c>
      <c r="F28" s="45">
        <v>0</v>
      </c>
      <c r="G28" s="239"/>
      <c r="H28" s="10"/>
      <c r="I28" s="577"/>
      <c r="J28" s="578"/>
      <c r="K28" s="579"/>
      <c r="L28" s="580"/>
      <c r="M28" s="581"/>
      <c r="N28" s="581"/>
    </row>
    <row r="29" spans="1:14" ht="11.1" customHeight="1">
      <c r="A29" s="583"/>
      <c r="B29" s="85"/>
      <c r="C29" s="30"/>
      <c r="D29" s="27">
        <v>4240</v>
      </c>
      <c r="E29" s="35" t="s">
        <v>68</v>
      </c>
      <c r="F29" s="45">
        <f>11984+50000</f>
        <v>61984</v>
      </c>
      <c r="G29" s="239"/>
      <c r="H29" s="10"/>
      <c r="I29" s="577"/>
      <c r="J29" s="578"/>
      <c r="K29" s="579"/>
      <c r="L29" s="580"/>
      <c r="M29" s="581"/>
      <c r="N29" s="581"/>
    </row>
    <row r="30" spans="1:14" ht="11.1" customHeight="1">
      <c r="A30" s="583"/>
      <c r="B30" s="85"/>
      <c r="C30" s="30"/>
      <c r="D30" s="27"/>
      <c r="E30" s="35" t="s">
        <v>174</v>
      </c>
      <c r="F30" s="45">
        <v>0</v>
      </c>
      <c r="G30" s="239"/>
      <c r="H30" s="10"/>
      <c r="I30" s="577"/>
      <c r="J30" s="578"/>
      <c r="K30" s="579"/>
      <c r="L30" s="580"/>
      <c r="M30" s="581"/>
      <c r="N30" s="581"/>
    </row>
    <row r="31" spans="1:14" ht="11.1" customHeight="1">
      <c r="A31" s="583"/>
      <c r="B31" s="85"/>
      <c r="C31" s="30"/>
      <c r="D31" s="27"/>
      <c r="E31" s="32" t="s">
        <v>156</v>
      </c>
      <c r="F31" s="45">
        <v>0</v>
      </c>
      <c r="G31" s="239"/>
      <c r="H31" s="10"/>
      <c r="I31" s="577"/>
      <c r="J31" s="578"/>
      <c r="K31" s="579"/>
      <c r="L31" s="580"/>
      <c r="M31" s="581"/>
      <c r="N31" s="581"/>
    </row>
    <row r="32" spans="1:14" ht="11.1" customHeight="1">
      <c r="A32" s="583"/>
      <c r="B32" s="85"/>
      <c r="C32" s="30"/>
      <c r="D32" s="31">
        <v>4260</v>
      </c>
      <c r="E32" s="32" t="s">
        <v>38</v>
      </c>
      <c r="F32" s="45">
        <f>15153+29847</f>
        <v>45000</v>
      </c>
      <c r="G32" s="239"/>
      <c r="H32" s="10"/>
      <c r="I32" s="577"/>
      <c r="J32" s="578"/>
      <c r="K32" s="579"/>
      <c r="L32" s="580"/>
      <c r="M32" s="581"/>
      <c r="N32" s="581"/>
    </row>
    <row r="33" spans="1:14" ht="11.1" customHeight="1">
      <c r="A33" s="583"/>
      <c r="B33" s="85"/>
      <c r="C33" s="30"/>
      <c r="D33" s="31"/>
      <c r="E33" s="32" t="s">
        <v>144</v>
      </c>
      <c r="F33" s="45"/>
      <c r="G33" s="239"/>
      <c r="H33" s="10"/>
      <c r="I33" s="577"/>
      <c r="J33" s="578"/>
      <c r="K33" s="579"/>
      <c r="L33" s="580"/>
      <c r="M33" s="581"/>
      <c r="N33" s="581"/>
    </row>
    <row r="34" spans="1:14" ht="11.1" customHeight="1">
      <c r="A34" s="583"/>
      <c r="B34" s="85"/>
      <c r="C34" s="30"/>
      <c r="D34" s="31"/>
      <c r="E34" s="32" t="s">
        <v>132</v>
      </c>
      <c r="F34" s="45">
        <f>1493+29468+2601+51438</f>
        <v>85000</v>
      </c>
      <c r="G34" s="239"/>
      <c r="H34" s="10"/>
      <c r="I34" s="577"/>
      <c r="J34" s="578"/>
      <c r="K34" s="579"/>
      <c r="L34" s="580"/>
      <c r="M34" s="581"/>
      <c r="N34" s="581"/>
    </row>
    <row r="35" spans="1:14" ht="10.5" customHeight="1">
      <c r="A35" s="583"/>
      <c r="B35" s="85"/>
      <c r="C35" s="30"/>
      <c r="D35" s="31">
        <v>4280</v>
      </c>
      <c r="E35" s="32" t="s">
        <v>16</v>
      </c>
      <c r="F35" s="45">
        <v>7000</v>
      </c>
      <c r="G35" s="239"/>
      <c r="H35" s="10"/>
      <c r="I35" s="577"/>
      <c r="J35" s="578"/>
      <c r="K35" s="579"/>
      <c r="L35" s="580"/>
      <c r="M35" s="581"/>
      <c r="N35" s="581"/>
    </row>
    <row r="36" spans="1:14" ht="10.5" customHeight="1">
      <c r="A36" s="583"/>
      <c r="B36" s="85"/>
      <c r="C36" s="30"/>
      <c r="D36" s="31">
        <v>4300</v>
      </c>
      <c r="E36" s="32" t="s">
        <v>17</v>
      </c>
      <c r="F36" s="45">
        <v>44112</v>
      </c>
      <c r="G36" s="239"/>
      <c r="H36" s="10"/>
      <c r="I36" s="577"/>
      <c r="J36" s="578"/>
      <c r="K36" s="579"/>
      <c r="L36" s="580"/>
      <c r="M36" s="581"/>
      <c r="N36" s="581"/>
    </row>
    <row r="37" spans="1:14" ht="10.5" customHeight="1">
      <c r="A37" s="583"/>
      <c r="B37" s="85"/>
      <c r="C37" s="30"/>
      <c r="D37" s="31"/>
      <c r="E37" s="28" t="s">
        <v>175</v>
      </c>
      <c r="F37" s="183">
        <v>0</v>
      </c>
      <c r="G37" s="239"/>
      <c r="H37" s="10"/>
      <c r="I37" s="244"/>
      <c r="J37" s="244"/>
      <c r="K37" s="244"/>
      <c r="L37" s="244"/>
      <c r="M37" s="244"/>
      <c r="N37" s="244"/>
    </row>
    <row r="38" spans="1:14" ht="10.5" customHeight="1">
      <c r="A38" s="583"/>
      <c r="B38" s="85"/>
      <c r="C38" s="30"/>
      <c r="D38" s="31"/>
      <c r="E38" s="28" t="s">
        <v>176</v>
      </c>
      <c r="F38" s="183">
        <v>3988</v>
      </c>
      <c r="G38" s="239"/>
      <c r="H38" s="10"/>
      <c r="I38" s="244"/>
      <c r="J38" s="245"/>
      <c r="K38" s="244"/>
      <c r="L38" s="244"/>
      <c r="M38" s="244"/>
      <c r="N38" s="244"/>
    </row>
    <row r="39" spans="1:14" ht="10.5" customHeight="1">
      <c r="A39" s="583"/>
      <c r="B39" s="85"/>
      <c r="C39" s="30"/>
      <c r="D39" s="31">
        <v>4300</v>
      </c>
      <c r="E39" s="28" t="s">
        <v>143</v>
      </c>
      <c r="F39" s="183">
        <v>5000</v>
      </c>
      <c r="G39" s="239"/>
      <c r="H39" s="10"/>
      <c r="I39" s="244"/>
      <c r="J39" s="245"/>
      <c r="K39" s="244"/>
      <c r="L39" s="244"/>
      <c r="M39" s="244"/>
      <c r="N39" s="244"/>
    </row>
    <row r="40" spans="1:14" ht="10.5" customHeight="1">
      <c r="A40" s="583"/>
      <c r="B40" s="85"/>
      <c r="C40" s="30"/>
      <c r="D40" s="31">
        <v>4360</v>
      </c>
      <c r="E40" s="35" t="s">
        <v>22</v>
      </c>
      <c r="F40" s="45">
        <v>11000</v>
      </c>
      <c r="G40" s="239"/>
      <c r="H40" s="10"/>
      <c r="I40" s="244"/>
      <c r="J40" s="245"/>
      <c r="K40" s="244"/>
      <c r="L40" s="244"/>
      <c r="M40" s="244"/>
      <c r="N40" s="244"/>
    </row>
    <row r="41" spans="1:14" ht="10.5" customHeight="1">
      <c r="A41" s="583"/>
      <c r="B41" s="85"/>
      <c r="C41" s="30"/>
      <c r="D41" s="31"/>
      <c r="E41" s="35" t="s">
        <v>177</v>
      </c>
      <c r="F41" s="45">
        <v>0</v>
      </c>
      <c r="G41" s="239"/>
      <c r="H41" s="10"/>
      <c r="I41" s="244"/>
      <c r="J41" s="245"/>
      <c r="K41" s="244"/>
      <c r="L41" s="244"/>
      <c r="M41" s="244"/>
      <c r="N41" s="244"/>
    </row>
    <row r="42" spans="1:14" ht="11.1" customHeight="1">
      <c r="A42" s="583"/>
      <c r="B42" s="85"/>
      <c r="C42" s="30"/>
      <c r="D42" s="31"/>
      <c r="E42" s="35" t="s">
        <v>23</v>
      </c>
      <c r="F42" s="45">
        <v>0</v>
      </c>
      <c r="G42" s="239"/>
      <c r="H42" s="246"/>
      <c r="I42" s="244"/>
      <c r="J42" s="245"/>
      <c r="K42" s="244"/>
      <c r="L42" s="244"/>
      <c r="M42" s="244"/>
      <c r="N42" s="244"/>
    </row>
    <row r="43" spans="1:14" ht="11.1" customHeight="1">
      <c r="A43" s="583"/>
      <c r="B43" s="85"/>
      <c r="C43" s="30"/>
      <c r="D43" s="27">
        <v>4410</v>
      </c>
      <c r="E43" s="35" t="s">
        <v>24</v>
      </c>
      <c r="F43" s="45">
        <v>440</v>
      </c>
      <c r="G43" s="239"/>
      <c r="H43" s="246"/>
      <c r="I43" s="244"/>
      <c r="J43" s="245"/>
      <c r="K43" s="244"/>
      <c r="L43" s="244"/>
      <c r="M43" s="244"/>
      <c r="N43" s="244"/>
    </row>
    <row r="44" spans="1:14" ht="11.1" customHeight="1">
      <c r="A44" s="583"/>
      <c r="B44" s="85"/>
      <c r="C44" s="30"/>
      <c r="D44" s="27">
        <v>4430</v>
      </c>
      <c r="E44" s="35" t="s">
        <v>25</v>
      </c>
      <c r="F44" s="45">
        <v>0</v>
      </c>
      <c r="G44" s="239"/>
      <c r="H44" s="246"/>
      <c r="I44" s="244"/>
      <c r="J44" s="245"/>
      <c r="K44" s="244"/>
      <c r="L44" s="244"/>
      <c r="M44" s="244"/>
      <c r="N44" s="244"/>
    </row>
    <row r="45" spans="1:14" ht="11.1" customHeight="1">
      <c r="A45" s="583"/>
      <c r="B45" s="85"/>
      <c r="C45" s="30"/>
      <c r="D45" s="27">
        <v>4440</v>
      </c>
      <c r="E45" s="35" t="s">
        <v>26</v>
      </c>
      <c r="F45" s="45">
        <v>226650</v>
      </c>
      <c r="G45" s="239"/>
      <c r="H45" s="246"/>
      <c r="I45" s="244"/>
      <c r="J45" s="245"/>
      <c r="K45" s="244"/>
      <c r="L45" s="244"/>
      <c r="M45" s="244"/>
      <c r="N45" s="244"/>
    </row>
    <row r="46" spans="1:14" ht="11.1" customHeight="1">
      <c r="A46" s="583"/>
      <c r="B46" s="85"/>
      <c r="C46" s="30"/>
      <c r="D46" s="43">
        <v>4520</v>
      </c>
      <c r="E46" s="28" t="s">
        <v>39</v>
      </c>
      <c r="F46" s="45">
        <v>10800</v>
      </c>
      <c r="G46" s="239"/>
      <c r="H46" s="246"/>
      <c r="I46" s="244"/>
      <c r="J46" s="245"/>
      <c r="K46" s="244"/>
      <c r="L46" s="244"/>
      <c r="M46" s="244"/>
      <c r="N46" s="244"/>
    </row>
    <row r="47" spans="1:14" ht="11.1" customHeight="1">
      <c r="A47" s="583"/>
      <c r="B47" s="85"/>
      <c r="C47" s="30"/>
      <c r="D47" s="43">
        <v>4530</v>
      </c>
      <c r="E47" s="28" t="s">
        <v>112</v>
      </c>
      <c r="F47" s="45">
        <v>0</v>
      </c>
      <c r="G47" s="239"/>
      <c r="H47" s="246"/>
      <c r="I47" s="244"/>
      <c r="J47" s="245"/>
      <c r="K47" s="244"/>
      <c r="L47" s="244"/>
      <c r="M47" s="244"/>
      <c r="N47" s="244"/>
    </row>
    <row r="48" spans="1:14" s="64" customFormat="1" ht="11.1" customHeight="1">
      <c r="A48" s="583"/>
      <c r="B48" s="85"/>
      <c r="C48" s="30"/>
      <c r="D48" s="27">
        <v>4700</v>
      </c>
      <c r="E48" s="35" t="s">
        <v>113</v>
      </c>
      <c r="F48" s="45">
        <v>7500</v>
      </c>
      <c r="G48" s="238"/>
      <c r="H48" s="247"/>
      <c r="I48" s="244"/>
      <c r="J48" s="245"/>
      <c r="K48" s="244"/>
      <c r="L48" s="244"/>
      <c r="M48" s="244"/>
      <c r="N48" s="244"/>
    </row>
    <row r="49" spans="1:14" ht="11.1" customHeight="1">
      <c r="A49" s="583"/>
      <c r="B49" s="85"/>
      <c r="C49" s="30"/>
      <c r="D49" s="27">
        <v>4710</v>
      </c>
      <c r="E49" s="35" t="s">
        <v>29</v>
      </c>
      <c r="F49" s="45">
        <v>20324</v>
      </c>
      <c r="G49" s="239"/>
      <c r="H49" s="246"/>
      <c r="I49" s="244"/>
      <c r="J49" s="245"/>
      <c r="K49" s="244"/>
      <c r="L49" s="244"/>
      <c r="M49" s="244"/>
      <c r="N49" s="244"/>
    </row>
    <row r="50" spans="1:14" ht="11.1" customHeight="1">
      <c r="A50" s="583"/>
      <c r="B50" s="85"/>
      <c r="C50" s="59" t="s">
        <v>30</v>
      </c>
      <c r="D50" s="485" t="s">
        <v>31</v>
      </c>
      <c r="E50" s="484"/>
      <c r="F50" s="94">
        <f>F51</f>
        <v>33600</v>
      </c>
      <c r="G50" s="238"/>
      <c r="H50" s="247"/>
      <c r="I50" s="244"/>
      <c r="J50" s="245"/>
      <c r="K50" s="244"/>
      <c r="L50" s="244"/>
      <c r="M50" s="244"/>
      <c r="N50" s="244"/>
    </row>
    <row r="51" spans="1:14" ht="11.25" customHeight="1">
      <c r="A51" s="583"/>
      <c r="B51" s="85"/>
      <c r="C51" s="26"/>
      <c r="D51" s="37">
        <v>4270</v>
      </c>
      <c r="E51" s="38" t="s">
        <v>32</v>
      </c>
      <c r="F51" s="45">
        <v>33600</v>
      </c>
      <c r="G51" s="239"/>
      <c r="H51" s="246"/>
      <c r="I51" s="248"/>
      <c r="J51" s="245"/>
      <c r="K51" s="248"/>
      <c r="L51" s="248"/>
      <c r="M51" s="248"/>
      <c r="N51" s="248"/>
    </row>
    <row r="52" spans="1:14" ht="11.25" customHeight="1">
      <c r="A52" s="583"/>
      <c r="B52" s="85"/>
      <c r="C52" s="59" t="s">
        <v>158</v>
      </c>
      <c r="D52" s="504" t="s">
        <v>159</v>
      </c>
      <c r="E52" s="504"/>
      <c r="F52" s="94">
        <f>F53</f>
        <v>19500</v>
      </c>
      <c r="G52" s="239"/>
      <c r="H52" s="246"/>
      <c r="I52" s="248"/>
      <c r="J52" s="245"/>
      <c r="K52" s="248"/>
      <c r="L52" s="248"/>
      <c r="M52" s="248"/>
      <c r="N52" s="248"/>
    </row>
    <row r="53" spans="1:14" ht="11.25" customHeight="1">
      <c r="A53" s="583"/>
      <c r="B53" s="85"/>
      <c r="C53" s="26"/>
      <c r="D53" s="37">
        <v>4300</v>
      </c>
      <c r="E53" s="185" t="s">
        <v>17</v>
      </c>
      <c r="F53" s="45">
        <v>19500</v>
      </c>
      <c r="G53" s="239"/>
      <c r="H53" s="246"/>
      <c r="I53" s="248"/>
      <c r="J53" s="245"/>
      <c r="K53" s="248"/>
      <c r="L53" s="248"/>
      <c r="M53" s="248"/>
      <c r="N53" s="248"/>
    </row>
    <row r="54" spans="1:14" ht="11.1" customHeight="1">
      <c r="A54" s="583"/>
      <c r="B54" s="107">
        <v>80103</v>
      </c>
      <c r="C54" s="575" t="s">
        <v>42</v>
      </c>
      <c r="D54" s="514"/>
      <c r="E54" s="515"/>
      <c r="F54" s="20">
        <f>F55+F73</f>
        <v>223366</v>
      </c>
      <c r="G54" s="249"/>
      <c r="H54" s="143"/>
      <c r="I54" s="244"/>
      <c r="J54" s="245"/>
      <c r="K54" s="244"/>
      <c r="L54" s="244"/>
      <c r="M54" s="244"/>
      <c r="N54" s="244"/>
    </row>
    <row r="55" spans="1:14" ht="11.1" customHeight="1">
      <c r="A55" s="583"/>
      <c r="B55" s="39"/>
      <c r="C55" s="69" t="s">
        <v>43</v>
      </c>
      <c r="D55" s="511" t="s">
        <v>44</v>
      </c>
      <c r="E55" s="512"/>
      <c r="F55" s="24">
        <f>SUM(F56:F72)</f>
        <v>223366</v>
      </c>
      <c r="G55" s="249"/>
      <c r="H55" s="250"/>
      <c r="I55" s="248"/>
      <c r="J55" s="245"/>
      <c r="K55" s="248"/>
      <c r="L55" s="248"/>
      <c r="M55" s="248"/>
      <c r="N55" s="248"/>
    </row>
    <row r="56" spans="1:14" ht="11.1" customHeight="1">
      <c r="A56" s="583"/>
      <c r="B56" s="41"/>
      <c r="C56" s="39"/>
      <c r="D56" s="31">
        <v>3020</v>
      </c>
      <c r="E56" s="32" t="s">
        <v>160</v>
      </c>
      <c r="F56" s="45">
        <v>0</v>
      </c>
      <c r="G56" s="251"/>
      <c r="H56" s="252"/>
      <c r="I56" s="253"/>
      <c r="J56" s="245"/>
      <c r="K56" s="253"/>
      <c r="L56" s="253"/>
      <c r="M56" s="253"/>
      <c r="N56" s="253"/>
    </row>
    <row r="57" spans="1:14" ht="11.1" customHeight="1">
      <c r="A57" s="583"/>
      <c r="B57" s="41"/>
      <c r="C57" s="41"/>
      <c r="D57" s="31">
        <v>4010</v>
      </c>
      <c r="E57" s="32" t="s">
        <v>8</v>
      </c>
      <c r="F57" s="45">
        <v>175862</v>
      </c>
      <c r="G57" s="239"/>
      <c r="H57" s="252"/>
      <c r="I57" s="254"/>
      <c r="J57" s="245"/>
      <c r="K57" s="254"/>
      <c r="L57" s="254"/>
      <c r="M57" s="254"/>
      <c r="N57" s="254"/>
    </row>
    <row r="58" spans="1:14" ht="11.1" customHeight="1">
      <c r="A58" s="583"/>
      <c r="B58" s="41"/>
      <c r="C58" s="41"/>
      <c r="D58" s="31">
        <v>4040</v>
      </c>
      <c r="E58" s="32" t="s">
        <v>9</v>
      </c>
      <c r="F58" s="45">
        <v>1840</v>
      </c>
      <c r="G58" s="239"/>
      <c r="H58" s="252"/>
      <c r="I58" s="255"/>
      <c r="J58" s="245"/>
      <c r="K58" s="255"/>
      <c r="L58" s="255"/>
      <c r="M58" s="255"/>
      <c r="N58" s="255"/>
    </row>
    <row r="59" spans="1:14" ht="11.1" customHeight="1">
      <c r="A59" s="583"/>
      <c r="B59" s="41"/>
      <c r="C59" s="41"/>
      <c r="D59" s="31">
        <v>4110</v>
      </c>
      <c r="E59" s="32" t="s">
        <v>10</v>
      </c>
      <c r="F59" s="45">
        <v>31138</v>
      </c>
      <c r="G59" s="239"/>
      <c r="H59" s="252"/>
      <c r="I59" s="256"/>
      <c r="J59" s="245"/>
      <c r="K59" s="256"/>
      <c r="L59" s="256"/>
      <c r="M59" s="256"/>
      <c r="N59" s="256"/>
    </row>
    <row r="60" spans="1:14" ht="11.1" customHeight="1">
      <c r="A60" s="583"/>
      <c r="B60" s="41"/>
      <c r="C60" s="41"/>
      <c r="D60" s="31">
        <v>4120</v>
      </c>
      <c r="E60" s="32" t="s">
        <v>173</v>
      </c>
      <c r="F60" s="45">
        <v>4440</v>
      </c>
      <c r="G60" s="239"/>
      <c r="H60" s="252"/>
      <c r="I60" s="244"/>
      <c r="J60" s="245"/>
      <c r="K60" s="244"/>
      <c r="L60" s="244"/>
      <c r="M60" s="244"/>
      <c r="N60" s="244"/>
    </row>
    <row r="61" spans="1:14" ht="11.1" customHeight="1">
      <c r="A61" s="583"/>
      <c r="B61" s="41"/>
      <c r="C61" s="41"/>
      <c r="D61" s="31">
        <v>4210</v>
      </c>
      <c r="E61" s="32" t="s">
        <v>13</v>
      </c>
      <c r="F61" s="45">
        <v>2000</v>
      </c>
      <c r="G61" s="239"/>
      <c r="H61" s="252"/>
      <c r="I61" s="244"/>
      <c r="J61" s="245"/>
      <c r="K61" s="244"/>
      <c r="L61" s="244"/>
      <c r="M61" s="244"/>
      <c r="N61" s="244"/>
    </row>
    <row r="62" spans="1:14" ht="12.75" customHeight="1">
      <c r="A62" s="583"/>
      <c r="B62" s="41"/>
      <c r="C62" s="41"/>
      <c r="D62" s="31">
        <v>4240</v>
      </c>
      <c r="E62" s="32" t="s">
        <v>15</v>
      </c>
      <c r="F62" s="45">
        <v>1000</v>
      </c>
      <c r="G62" s="251"/>
      <c r="H62" s="252"/>
      <c r="I62" s="244"/>
      <c r="J62" s="245"/>
      <c r="K62" s="244"/>
      <c r="L62" s="244"/>
      <c r="M62" s="244"/>
      <c r="N62" s="244"/>
    </row>
    <row r="63" spans="1:14" s="64" customFormat="1" ht="12" customHeight="1">
      <c r="A63" s="583"/>
      <c r="B63" s="41"/>
      <c r="C63" s="41"/>
      <c r="D63" s="31">
        <v>4260</v>
      </c>
      <c r="E63" s="32" t="s">
        <v>132</v>
      </c>
      <c r="F63" s="45">
        <v>0</v>
      </c>
      <c r="G63" s="251"/>
      <c r="H63" s="252"/>
      <c r="I63" s="244"/>
      <c r="J63" s="245"/>
      <c r="K63" s="244"/>
      <c r="L63" s="244"/>
      <c r="M63" s="244"/>
      <c r="N63" s="244"/>
    </row>
    <row r="64" spans="1:14" ht="11.25" customHeight="1">
      <c r="A64" s="583"/>
      <c r="B64" s="41"/>
      <c r="C64" s="41"/>
      <c r="D64" s="31">
        <v>4280</v>
      </c>
      <c r="E64" s="32" t="s">
        <v>16</v>
      </c>
      <c r="F64" s="45">
        <v>0</v>
      </c>
      <c r="G64" s="251"/>
      <c r="H64" s="252"/>
      <c r="I64" s="244"/>
      <c r="J64" s="245"/>
      <c r="K64" s="244"/>
      <c r="L64" s="244"/>
      <c r="M64" s="244"/>
      <c r="N64" s="244"/>
    </row>
    <row r="65" spans="1:14" ht="12.75" customHeight="1">
      <c r="A65" s="583"/>
      <c r="B65" s="41"/>
      <c r="C65" s="41"/>
      <c r="D65" s="31">
        <v>4300</v>
      </c>
      <c r="E65" s="32" t="s">
        <v>86</v>
      </c>
      <c r="F65" s="45">
        <v>0</v>
      </c>
      <c r="G65" s="239"/>
      <c r="H65" s="124"/>
      <c r="I65" s="244"/>
      <c r="J65" s="244"/>
      <c r="K65" s="244"/>
      <c r="L65" s="244"/>
      <c r="M65" s="244"/>
      <c r="N65" s="244"/>
    </row>
    <row r="66" spans="1:14" s="64" customFormat="1" ht="12" customHeight="1">
      <c r="A66" s="583"/>
      <c r="B66" s="41"/>
      <c r="C66" s="41"/>
      <c r="D66" s="31"/>
      <c r="E66" s="28" t="s">
        <v>146</v>
      </c>
      <c r="F66" s="45">
        <v>0</v>
      </c>
      <c r="G66" s="239"/>
      <c r="H66" s="252"/>
      <c r="I66" s="244"/>
      <c r="J66" s="244"/>
      <c r="K66" s="244"/>
      <c r="L66" s="244"/>
      <c r="M66" s="244"/>
      <c r="N66" s="244"/>
    </row>
    <row r="67" spans="1:14" ht="11.1" customHeight="1">
      <c r="A67" s="583"/>
      <c r="B67" s="41"/>
      <c r="C67" s="41"/>
      <c r="D67" s="31">
        <v>4360</v>
      </c>
      <c r="E67" s="35" t="s">
        <v>22</v>
      </c>
      <c r="F67" s="45">
        <v>0</v>
      </c>
      <c r="G67" s="251"/>
      <c r="H67" s="252"/>
      <c r="I67" s="244"/>
      <c r="J67" s="244"/>
      <c r="K67" s="244"/>
      <c r="L67" s="244"/>
      <c r="M67" s="244"/>
      <c r="N67" s="244"/>
    </row>
    <row r="68" spans="1:14" ht="12.75" customHeight="1">
      <c r="A68" s="583"/>
      <c r="B68" s="41"/>
      <c r="C68" s="41"/>
      <c r="D68" s="27">
        <v>4410</v>
      </c>
      <c r="E68" s="35" t="s">
        <v>24</v>
      </c>
      <c r="F68" s="45">
        <v>0</v>
      </c>
      <c r="G68" s="251"/>
      <c r="H68" s="247"/>
      <c r="I68" s="244"/>
      <c r="J68" s="244"/>
      <c r="K68" s="244"/>
      <c r="L68" s="244"/>
      <c r="M68" s="244"/>
      <c r="N68" s="244"/>
    </row>
    <row r="69" spans="1:14" ht="10.5" customHeight="1">
      <c r="A69" s="583"/>
      <c r="B69" s="41"/>
      <c r="C69" s="41"/>
      <c r="D69" s="31">
        <v>4440</v>
      </c>
      <c r="E69" s="32" t="s">
        <v>26</v>
      </c>
      <c r="F69" s="45">
        <v>6390</v>
      </c>
      <c r="G69" s="239"/>
      <c r="H69" s="246"/>
      <c r="I69" s="244"/>
      <c r="J69" s="244"/>
      <c r="K69" s="244"/>
      <c r="L69" s="244"/>
      <c r="M69" s="244"/>
      <c r="N69" s="244"/>
    </row>
    <row r="70" spans="1:14" ht="11.1" customHeight="1">
      <c r="A70" s="583"/>
      <c r="B70" s="41"/>
      <c r="C70" s="41"/>
      <c r="D70" s="43">
        <v>4520</v>
      </c>
      <c r="E70" s="28" t="s">
        <v>39</v>
      </c>
      <c r="F70" s="45">
        <v>0</v>
      </c>
      <c r="G70" s="251"/>
      <c r="H70" s="257"/>
      <c r="I70" s="244"/>
      <c r="J70" s="244"/>
      <c r="K70" s="244"/>
      <c r="L70" s="244"/>
      <c r="M70" s="244"/>
      <c r="N70" s="244"/>
    </row>
    <row r="71" spans="1:14" ht="11.1" customHeight="1">
      <c r="A71" s="583"/>
      <c r="B71" s="41"/>
      <c r="C71" s="41"/>
      <c r="D71" s="27">
        <v>4700</v>
      </c>
      <c r="E71" s="35" t="s">
        <v>113</v>
      </c>
      <c r="F71" s="45">
        <v>0</v>
      </c>
      <c r="G71" s="251"/>
      <c r="H71" s="247"/>
      <c r="I71" s="244"/>
      <c r="J71" s="244"/>
      <c r="K71" s="244"/>
      <c r="L71" s="244"/>
      <c r="M71" s="244"/>
      <c r="N71" s="244"/>
    </row>
    <row r="72" spans="1:14" ht="11.1" customHeight="1">
      <c r="A72" s="583"/>
      <c r="B72" s="41"/>
      <c r="C72" s="41"/>
      <c r="D72" s="27">
        <v>4710</v>
      </c>
      <c r="E72" s="36" t="s">
        <v>29</v>
      </c>
      <c r="F72" s="45">
        <v>696</v>
      </c>
      <c r="G72" s="238"/>
      <c r="H72" s="246"/>
      <c r="I72" s="244"/>
      <c r="J72" s="244"/>
      <c r="K72" s="244"/>
      <c r="L72" s="244"/>
      <c r="M72" s="244"/>
      <c r="N72" s="244"/>
    </row>
    <row r="73" spans="1:14" ht="11.1" customHeight="1">
      <c r="A73" s="583"/>
      <c r="B73" s="41"/>
      <c r="C73" s="59" t="s">
        <v>30</v>
      </c>
      <c r="D73" s="485" t="s">
        <v>31</v>
      </c>
      <c r="E73" s="484"/>
      <c r="F73" s="94">
        <f>F74</f>
        <v>0</v>
      </c>
      <c r="G73" s="239"/>
      <c r="H73" s="257"/>
      <c r="I73" s="244"/>
      <c r="J73" s="244"/>
      <c r="K73" s="244"/>
      <c r="L73" s="244"/>
      <c r="M73" s="244"/>
      <c r="N73" s="244"/>
    </row>
    <row r="74" spans="1:14" ht="11.25" customHeight="1">
      <c r="A74" s="583"/>
      <c r="B74" s="41"/>
      <c r="C74" s="26"/>
      <c r="D74" s="37">
        <v>4270</v>
      </c>
      <c r="E74" s="38" t="s">
        <v>32</v>
      </c>
      <c r="F74" s="45">
        <v>0</v>
      </c>
      <c r="G74" s="238"/>
      <c r="H74" s="247"/>
      <c r="I74" s="244"/>
      <c r="J74" s="244"/>
      <c r="K74" s="244"/>
      <c r="L74" s="244"/>
      <c r="M74" s="244"/>
      <c r="N74" s="244"/>
    </row>
    <row r="75" spans="1:14" s="64" customFormat="1" ht="12" customHeight="1">
      <c r="A75" s="583"/>
      <c r="B75" s="86">
        <v>80146</v>
      </c>
      <c r="C75" s="491" t="s">
        <v>46</v>
      </c>
      <c r="D75" s="492"/>
      <c r="E75" s="493"/>
      <c r="F75" s="93">
        <f>F76</f>
        <v>11163</v>
      </c>
      <c r="G75" s="238"/>
      <c r="H75" s="246"/>
      <c r="I75" s="244"/>
      <c r="J75" s="244"/>
      <c r="K75" s="244"/>
      <c r="L75" s="244"/>
      <c r="M75" s="244"/>
      <c r="N75" s="244"/>
    </row>
    <row r="76" spans="1:14" s="64" customFormat="1" ht="12" customHeight="1">
      <c r="A76" s="583"/>
      <c r="B76" s="30"/>
      <c r="C76" s="54" t="s">
        <v>47</v>
      </c>
      <c r="D76" s="494" t="s">
        <v>46</v>
      </c>
      <c r="E76" s="495"/>
      <c r="F76" s="94">
        <f>SUM(F77:F81)</f>
        <v>11163</v>
      </c>
      <c r="G76" s="238"/>
      <c r="H76" s="246"/>
      <c r="I76" s="244"/>
      <c r="J76" s="244"/>
      <c r="K76" s="244"/>
      <c r="L76" s="244"/>
      <c r="M76" s="244"/>
      <c r="N76" s="244"/>
    </row>
    <row r="77" spans="1:14" s="64" customFormat="1" ht="12" customHeight="1">
      <c r="A77" s="583"/>
      <c r="B77" s="34"/>
      <c r="C77" s="48"/>
      <c r="D77" s="27">
        <v>4010</v>
      </c>
      <c r="E77" s="35" t="s">
        <v>8</v>
      </c>
      <c r="F77" s="95">
        <v>0</v>
      </c>
      <c r="G77" s="238"/>
      <c r="H77" s="246"/>
      <c r="I77" s="244"/>
      <c r="J77" s="244"/>
      <c r="K77" s="244"/>
      <c r="L77" s="244"/>
      <c r="M77" s="244"/>
      <c r="N77" s="244"/>
    </row>
    <row r="78" spans="1:14" s="64" customFormat="1" ht="12" customHeight="1">
      <c r="A78" s="583"/>
      <c r="B78" s="34"/>
      <c r="C78" s="83"/>
      <c r="D78" s="31">
        <v>4040</v>
      </c>
      <c r="E78" s="32" t="s">
        <v>9</v>
      </c>
      <c r="F78" s="95">
        <v>0</v>
      </c>
      <c r="G78" s="238"/>
      <c r="H78" s="246"/>
      <c r="I78" s="244"/>
      <c r="J78" s="244"/>
      <c r="K78" s="244"/>
      <c r="L78" s="244"/>
      <c r="M78" s="244"/>
      <c r="N78" s="244"/>
    </row>
    <row r="79" spans="1:14" s="64" customFormat="1" ht="12" customHeight="1">
      <c r="A79" s="583"/>
      <c r="B79" s="34"/>
      <c r="C79" s="83"/>
      <c r="D79" s="27">
        <v>4110</v>
      </c>
      <c r="E79" s="35" t="s">
        <v>10</v>
      </c>
      <c r="F79" s="95">
        <v>0</v>
      </c>
      <c r="G79" s="238"/>
      <c r="H79" s="246"/>
      <c r="I79" s="244"/>
      <c r="J79" s="244"/>
      <c r="K79" s="244"/>
      <c r="L79" s="244"/>
      <c r="M79" s="244"/>
      <c r="N79" s="244"/>
    </row>
    <row r="80" spans="1:14" ht="10.5" customHeight="1">
      <c r="A80" s="583"/>
      <c r="B80" s="34"/>
      <c r="C80" s="83"/>
      <c r="D80" s="27">
        <v>4120</v>
      </c>
      <c r="E80" s="35" t="s">
        <v>173</v>
      </c>
      <c r="F80" s="95">
        <v>0</v>
      </c>
      <c r="G80" s="239"/>
      <c r="H80" s="258"/>
      <c r="I80" s="244"/>
      <c r="J80" s="244"/>
      <c r="K80" s="244"/>
      <c r="L80" s="244"/>
      <c r="M80" s="244"/>
      <c r="N80" s="244"/>
    </row>
    <row r="81" spans="1:14" ht="12.75" customHeight="1">
      <c r="A81" s="583"/>
      <c r="B81" s="259"/>
      <c r="C81" s="49"/>
      <c r="D81" s="43">
        <v>4700</v>
      </c>
      <c r="E81" s="35" t="s">
        <v>49</v>
      </c>
      <c r="F81" s="45">
        <v>11163</v>
      </c>
      <c r="G81" s="238"/>
      <c r="H81" s="246"/>
      <c r="I81" s="244"/>
      <c r="J81" s="244"/>
      <c r="K81" s="244"/>
      <c r="L81" s="244"/>
      <c r="M81" s="244"/>
      <c r="N81" s="244"/>
    </row>
    <row r="82" spans="1:14" ht="11.1" customHeight="1">
      <c r="A82" s="583"/>
      <c r="B82" s="86">
        <v>80148</v>
      </c>
      <c r="C82" s="560" t="s">
        <v>50</v>
      </c>
      <c r="D82" s="492"/>
      <c r="E82" s="493"/>
      <c r="F82" s="93">
        <f>F83</f>
        <v>487506</v>
      </c>
      <c r="G82" s="238"/>
      <c r="H82" s="246"/>
      <c r="I82" s="244"/>
      <c r="J82" s="244"/>
      <c r="K82" s="244"/>
      <c r="L82" s="244"/>
      <c r="M82" s="244"/>
      <c r="N82" s="244"/>
    </row>
    <row r="83" spans="1:14" ht="10.5" customHeight="1">
      <c r="A83" s="583"/>
      <c r="B83" s="556"/>
      <c r="C83" s="23" t="s">
        <v>51</v>
      </c>
      <c r="D83" s="494" t="s">
        <v>52</v>
      </c>
      <c r="E83" s="495"/>
      <c r="F83" s="94">
        <f>SUM(F84:F96)-F85</f>
        <v>487506</v>
      </c>
      <c r="G83" s="239"/>
      <c r="H83" s="246"/>
      <c r="I83" s="244"/>
      <c r="J83" s="244"/>
      <c r="K83" s="244"/>
      <c r="L83" s="244"/>
      <c r="M83" s="244"/>
      <c r="N83" s="244"/>
    </row>
    <row r="84" spans="1:14" ht="11.1" customHeight="1">
      <c r="A84" s="583"/>
      <c r="B84" s="593"/>
      <c r="C84" s="556"/>
      <c r="D84" s="31">
        <v>3020</v>
      </c>
      <c r="E84" s="35" t="s">
        <v>7</v>
      </c>
      <c r="F84" s="45">
        <v>800</v>
      </c>
      <c r="G84" s="260"/>
      <c r="H84" s="246"/>
      <c r="I84" s="244"/>
      <c r="J84" s="244"/>
      <c r="K84" s="244"/>
      <c r="L84" s="244"/>
      <c r="M84" s="244"/>
      <c r="N84" s="244"/>
    </row>
    <row r="85" spans="1:14" ht="12.75" customHeight="1">
      <c r="A85" s="583"/>
      <c r="B85" s="593"/>
      <c r="C85" s="593"/>
      <c r="D85" s="31"/>
      <c r="E85" s="127" t="s">
        <v>109</v>
      </c>
      <c r="F85" s="213">
        <v>800</v>
      </c>
      <c r="G85" s="239"/>
      <c r="H85" s="246"/>
      <c r="I85" s="244"/>
      <c r="J85" s="244"/>
      <c r="K85" s="244"/>
      <c r="L85" s="244"/>
      <c r="M85" s="244"/>
      <c r="N85" s="244"/>
    </row>
    <row r="86" spans="1:14" ht="12" customHeight="1">
      <c r="A86" s="583"/>
      <c r="B86" s="593"/>
      <c r="C86" s="593"/>
      <c r="D86" s="27">
        <v>4010</v>
      </c>
      <c r="E86" s="35" t="s">
        <v>8</v>
      </c>
      <c r="F86" s="45">
        <v>332917</v>
      </c>
      <c r="G86" s="239"/>
      <c r="H86" s="246"/>
      <c r="I86" s="253"/>
      <c r="J86" s="253"/>
      <c r="K86" s="253"/>
      <c r="L86" s="253"/>
      <c r="M86" s="253"/>
      <c r="N86" s="253"/>
    </row>
    <row r="87" spans="1:14" ht="12" customHeight="1">
      <c r="A87" s="583"/>
      <c r="B87" s="593"/>
      <c r="C87" s="593"/>
      <c r="D87" s="27">
        <v>4040</v>
      </c>
      <c r="E87" s="35" t="s">
        <v>9</v>
      </c>
      <c r="F87" s="45">
        <v>17337</v>
      </c>
      <c r="G87" s="239"/>
      <c r="H87" s="246"/>
      <c r="I87" s="261"/>
      <c r="J87" s="261"/>
      <c r="K87" s="261"/>
      <c r="L87" s="261"/>
      <c r="M87" s="261"/>
      <c r="N87" s="261"/>
    </row>
    <row r="88" spans="1:14" ht="10.5" customHeight="1">
      <c r="A88" s="583"/>
      <c r="B88" s="593"/>
      <c r="C88" s="593"/>
      <c r="D88" s="27">
        <v>4110</v>
      </c>
      <c r="E88" s="35" t="s">
        <v>10</v>
      </c>
      <c r="F88" s="45">
        <v>56283</v>
      </c>
      <c r="G88" s="239"/>
      <c r="H88" s="246"/>
      <c r="I88" s="244"/>
      <c r="J88" s="244"/>
      <c r="K88" s="244"/>
      <c r="L88" s="244"/>
      <c r="M88" s="244"/>
      <c r="N88" s="244"/>
    </row>
    <row r="89" spans="1:14" ht="13.5" customHeight="1">
      <c r="A89" s="583"/>
      <c r="B89" s="593"/>
      <c r="C89" s="593"/>
      <c r="D89" s="27">
        <v>4120</v>
      </c>
      <c r="E89" s="35" t="s">
        <v>173</v>
      </c>
      <c r="F89" s="45">
        <v>8026</v>
      </c>
      <c r="G89" s="239"/>
      <c r="H89" s="246"/>
      <c r="I89" s="244"/>
      <c r="J89" s="244"/>
      <c r="K89" s="244"/>
      <c r="L89" s="244"/>
      <c r="M89" s="244"/>
      <c r="N89" s="244"/>
    </row>
    <row r="90" spans="1:14" ht="13.5" customHeight="1">
      <c r="A90" s="583"/>
      <c r="B90" s="593"/>
      <c r="C90" s="593"/>
      <c r="D90" s="27">
        <v>4210</v>
      </c>
      <c r="E90" s="35" t="s">
        <v>13</v>
      </c>
      <c r="F90" s="45">
        <v>3200</v>
      </c>
      <c r="G90" s="239"/>
      <c r="H90" s="71"/>
      <c r="I90" s="244"/>
      <c r="J90" s="244"/>
      <c r="K90" s="244"/>
      <c r="L90" s="244"/>
      <c r="M90" s="244"/>
      <c r="N90" s="244"/>
    </row>
    <row r="91" spans="1:14" ht="14.25" customHeight="1">
      <c r="A91" s="583"/>
      <c r="B91" s="593"/>
      <c r="C91" s="593"/>
      <c r="D91" s="27">
        <v>4220</v>
      </c>
      <c r="E91" s="35" t="s">
        <v>85</v>
      </c>
      <c r="F91" s="45">
        <v>56970</v>
      </c>
      <c r="G91" s="239"/>
      <c r="H91" s="143"/>
      <c r="I91" s="244"/>
      <c r="J91" s="244"/>
      <c r="K91" s="244"/>
      <c r="L91" s="244"/>
      <c r="M91" s="244"/>
      <c r="N91" s="244"/>
    </row>
    <row r="92" spans="1:14" ht="13.5" customHeight="1">
      <c r="A92" s="583"/>
      <c r="B92" s="593"/>
      <c r="C92" s="593"/>
      <c r="D92" s="27">
        <v>4260</v>
      </c>
      <c r="E92" s="32" t="s">
        <v>161</v>
      </c>
      <c r="F92" s="45">
        <v>1000</v>
      </c>
      <c r="G92" s="239"/>
      <c r="H92" s="250"/>
      <c r="I92" s="244"/>
      <c r="J92" s="244"/>
      <c r="K92" s="244"/>
      <c r="L92" s="244"/>
      <c r="M92" s="244"/>
      <c r="N92" s="244"/>
    </row>
    <row r="93" spans="1:14" ht="11.1" customHeight="1">
      <c r="A93" s="583"/>
      <c r="B93" s="593"/>
      <c r="C93" s="593"/>
      <c r="D93" s="27">
        <v>4300</v>
      </c>
      <c r="E93" s="35" t="s">
        <v>86</v>
      </c>
      <c r="F93" s="45">
        <v>0</v>
      </c>
      <c r="G93" s="239"/>
      <c r="H93" s="191"/>
      <c r="I93" s="244"/>
      <c r="J93" s="244"/>
      <c r="K93" s="244"/>
      <c r="L93" s="244"/>
      <c r="M93" s="244"/>
      <c r="N93" s="244"/>
    </row>
    <row r="94" spans="1:14" ht="12.75" customHeight="1">
      <c r="A94" s="583"/>
      <c r="B94" s="593"/>
      <c r="C94" s="593"/>
      <c r="D94" s="27"/>
      <c r="E94" s="28" t="s">
        <v>146</v>
      </c>
      <c r="F94" s="45">
        <v>0</v>
      </c>
      <c r="G94" s="236"/>
      <c r="H94" s="191"/>
      <c r="I94" s="253"/>
      <c r="J94" s="253"/>
      <c r="K94" s="253"/>
      <c r="L94" s="253"/>
      <c r="M94" s="253"/>
      <c r="N94" s="253"/>
    </row>
    <row r="95" spans="1:14" ht="15" customHeight="1">
      <c r="A95" s="583"/>
      <c r="B95" s="593"/>
      <c r="C95" s="593"/>
      <c r="D95" s="27">
        <v>4440</v>
      </c>
      <c r="E95" s="35" t="s">
        <v>73</v>
      </c>
      <c r="F95" s="45">
        <v>9302</v>
      </c>
      <c r="G95" s="249"/>
      <c r="H95" s="191"/>
      <c r="I95" s="253"/>
      <c r="J95" s="253"/>
      <c r="K95" s="253"/>
      <c r="L95" s="253"/>
      <c r="M95" s="253"/>
      <c r="N95" s="253"/>
    </row>
    <row r="96" spans="1:14" ht="19.5" customHeight="1">
      <c r="A96" s="584"/>
      <c r="B96" s="594"/>
      <c r="C96" s="594"/>
      <c r="D96" s="27">
        <v>4710</v>
      </c>
      <c r="E96" s="35" t="s">
        <v>29</v>
      </c>
      <c r="F96" s="45">
        <v>1671</v>
      </c>
      <c r="G96" s="249"/>
      <c r="H96" s="246"/>
      <c r="I96" s="253"/>
      <c r="J96" s="253"/>
      <c r="K96" s="253"/>
      <c r="L96" s="253"/>
      <c r="M96" s="253"/>
      <c r="N96" s="253"/>
    </row>
    <row r="97" spans="1:14" ht="14.25" customHeight="1">
      <c r="A97" s="12" t="s">
        <v>1</v>
      </c>
      <c r="B97" s="262" t="s">
        <v>2</v>
      </c>
      <c r="C97" s="12" t="s">
        <v>3</v>
      </c>
      <c r="D97" s="12" t="s">
        <v>4</v>
      </c>
      <c r="E97" s="12" t="s">
        <v>5</v>
      </c>
      <c r="F97" s="14" t="s">
        <v>6</v>
      </c>
      <c r="G97" s="239"/>
      <c r="H97" s="246"/>
      <c r="I97" s="253"/>
      <c r="J97" s="253"/>
      <c r="K97" s="253"/>
      <c r="L97" s="253"/>
      <c r="M97" s="253"/>
      <c r="N97" s="253"/>
    </row>
    <row r="98" spans="1:14" ht="22.5" customHeight="1">
      <c r="A98" s="21"/>
      <c r="B98" s="188">
        <v>80149</v>
      </c>
      <c r="C98" s="491" t="s">
        <v>53</v>
      </c>
      <c r="D98" s="492"/>
      <c r="E98" s="493"/>
      <c r="F98" s="20">
        <f>F99</f>
        <v>20220</v>
      </c>
      <c r="G98" s="239"/>
      <c r="H98" s="246"/>
      <c r="I98" s="263"/>
      <c r="J98" s="263"/>
      <c r="K98" s="263"/>
      <c r="L98" s="263"/>
      <c r="M98" s="263"/>
      <c r="N98" s="263"/>
    </row>
    <row r="99" spans="1:14" ht="38.25" customHeight="1">
      <c r="A99" s="21"/>
      <c r="B99" s="18"/>
      <c r="C99" s="40" t="s">
        <v>54</v>
      </c>
      <c r="D99" s="507" t="s">
        <v>55</v>
      </c>
      <c r="E99" s="508"/>
      <c r="F99" s="24">
        <f>SUM(F100:F109)</f>
        <v>20220</v>
      </c>
      <c r="G99" s="239"/>
      <c r="H99" s="246"/>
      <c r="I99" s="254"/>
      <c r="J99" s="254"/>
      <c r="K99" s="254"/>
      <c r="L99" s="254"/>
      <c r="M99" s="254"/>
      <c r="N99" s="254"/>
    </row>
    <row r="100" spans="1:14" ht="12.75" customHeight="1">
      <c r="A100" s="21"/>
      <c r="B100" s="21"/>
      <c r="C100" s="18"/>
      <c r="D100" s="44">
        <v>4010</v>
      </c>
      <c r="E100" s="32" t="s">
        <v>8</v>
      </c>
      <c r="F100" s="45">
        <v>15229</v>
      </c>
      <c r="G100" s="239"/>
      <c r="H100" s="246"/>
      <c r="I100" s="255"/>
      <c r="J100" s="255"/>
      <c r="K100" s="255"/>
      <c r="L100" s="255"/>
      <c r="M100" s="255"/>
      <c r="N100" s="255"/>
    </row>
    <row r="101" spans="1:14" ht="12.75" customHeight="1">
      <c r="A101" s="21"/>
      <c r="B101" s="21"/>
      <c r="C101" s="46"/>
      <c r="D101" s="27">
        <v>4040</v>
      </c>
      <c r="E101" s="35" t="s">
        <v>9</v>
      </c>
      <c r="F101" s="45" t="s">
        <v>178</v>
      </c>
      <c r="G101" s="239"/>
      <c r="H101" s="143"/>
      <c r="I101" s="256"/>
      <c r="J101" s="256"/>
      <c r="K101" s="256"/>
      <c r="L101" s="256"/>
      <c r="M101" s="256"/>
      <c r="N101" s="256"/>
    </row>
    <row r="102" spans="1:14" ht="11.25" customHeight="1">
      <c r="A102" s="21"/>
      <c r="B102" s="21"/>
      <c r="C102" s="46"/>
      <c r="D102" s="44">
        <v>4110</v>
      </c>
      <c r="E102" s="32" t="s">
        <v>10</v>
      </c>
      <c r="F102" s="45">
        <v>2618</v>
      </c>
      <c r="G102" s="239"/>
      <c r="H102" s="250"/>
      <c r="I102" s="256"/>
      <c r="J102" s="256"/>
      <c r="K102" s="256"/>
      <c r="L102" s="256"/>
      <c r="M102" s="256"/>
      <c r="N102" s="256"/>
    </row>
    <row r="103" spans="1:14" ht="11.1" customHeight="1">
      <c r="A103" s="21"/>
      <c r="B103" s="21"/>
      <c r="C103" s="46"/>
      <c r="D103" s="44">
        <v>4120</v>
      </c>
      <c r="E103" s="32" t="s">
        <v>173</v>
      </c>
      <c r="F103" s="45">
        <v>373</v>
      </c>
      <c r="G103" s="239"/>
      <c r="H103" s="191"/>
      <c r="I103" s="244"/>
      <c r="J103" s="244"/>
      <c r="K103" s="244"/>
      <c r="L103" s="244"/>
      <c r="M103" s="244"/>
      <c r="N103" s="244"/>
    </row>
    <row r="104" spans="1:14" ht="11.1" customHeight="1">
      <c r="A104" s="110"/>
      <c r="B104" s="264"/>
      <c r="C104" s="265"/>
      <c r="D104" s="27">
        <v>4210</v>
      </c>
      <c r="E104" s="35" t="s">
        <v>13</v>
      </c>
      <c r="F104" s="45">
        <v>1000</v>
      </c>
      <c r="G104" s="239"/>
      <c r="H104" s="191"/>
      <c r="I104" s="256"/>
      <c r="J104" s="256"/>
      <c r="K104" s="256"/>
      <c r="L104" s="256"/>
      <c r="M104" s="256"/>
      <c r="N104" s="256"/>
    </row>
    <row r="105" spans="1:14" ht="11.1" customHeight="1">
      <c r="A105" s="110"/>
      <c r="B105" s="264"/>
      <c r="C105" s="265"/>
      <c r="D105" s="27">
        <v>4240</v>
      </c>
      <c r="E105" s="35" t="s">
        <v>15</v>
      </c>
      <c r="F105" s="45">
        <v>1000</v>
      </c>
      <c r="G105" s="239"/>
      <c r="H105" s="191"/>
      <c r="I105" s="253"/>
      <c r="J105" s="253"/>
      <c r="K105" s="253"/>
      <c r="L105" s="253"/>
      <c r="M105" s="253"/>
      <c r="N105" s="253"/>
    </row>
    <row r="106" spans="1:14" ht="14.25" customHeight="1">
      <c r="A106" s="110"/>
      <c r="B106" s="264"/>
      <c r="C106" s="265"/>
      <c r="D106" s="31">
        <v>4260</v>
      </c>
      <c r="E106" s="32" t="s">
        <v>132</v>
      </c>
      <c r="F106" s="45">
        <v>0</v>
      </c>
      <c r="G106" s="249"/>
      <c r="H106" s="191"/>
      <c r="I106" s="253"/>
      <c r="J106" s="253"/>
      <c r="K106" s="253"/>
      <c r="L106" s="253"/>
      <c r="M106" s="253"/>
      <c r="N106" s="253"/>
    </row>
    <row r="107" spans="1:14" ht="12.75" customHeight="1">
      <c r="A107" s="110"/>
      <c r="B107" s="264"/>
      <c r="C107" s="265"/>
      <c r="D107" s="31">
        <v>4300</v>
      </c>
      <c r="E107" s="32" t="s">
        <v>17</v>
      </c>
      <c r="F107" s="45">
        <v>0</v>
      </c>
      <c r="G107" s="249"/>
      <c r="H107" s="246"/>
      <c r="I107" s="253"/>
      <c r="J107" s="253"/>
      <c r="K107" s="253"/>
      <c r="L107" s="253"/>
      <c r="M107" s="253"/>
      <c r="N107" s="253"/>
    </row>
    <row r="108" spans="1:14" ht="15.75" customHeight="1">
      <c r="A108" s="110"/>
      <c r="B108" s="264"/>
      <c r="C108" s="265"/>
      <c r="D108" s="31"/>
      <c r="E108" s="28" t="s">
        <v>179</v>
      </c>
      <c r="F108" s="45">
        <v>0</v>
      </c>
      <c r="G108" s="239"/>
      <c r="H108" s="257"/>
      <c r="I108" s="253"/>
      <c r="J108" s="253"/>
      <c r="K108" s="253"/>
      <c r="L108" s="253"/>
      <c r="M108" s="253"/>
      <c r="N108" s="253"/>
    </row>
    <row r="109" spans="1:14" ht="14.25" customHeight="1">
      <c r="A109" s="110"/>
      <c r="B109" s="189"/>
      <c r="C109" s="190"/>
      <c r="D109" s="43">
        <v>4440</v>
      </c>
      <c r="E109" s="35" t="s">
        <v>73</v>
      </c>
      <c r="F109" s="45">
        <v>0</v>
      </c>
      <c r="G109" s="239"/>
      <c r="H109" s="250"/>
      <c r="I109" s="253"/>
      <c r="J109" s="253"/>
      <c r="K109" s="253"/>
      <c r="L109" s="253"/>
      <c r="M109" s="253"/>
      <c r="N109" s="253"/>
    </row>
    <row r="110" spans="1:14" ht="12.75" customHeight="1">
      <c r="A110" s="21"/>
      <c r="B110" s="174">
        <v>80150</v>
      </c>
      <c r="C110" s="491" t="s">
        <v>56</v>
      </c>
      <c r="D110" s="492"/>
      <c r="E110" s="493"/>
      <c r="F110" s="20">
        <f>F111+F121</f>
        <v>1302207</v>
      </c>
      <c r="G110" s="239"/>
      <c r="H110" s="266"/>
      <c r="I110" s="254"/>
      <c r="J110" s="254"/>
      <c r="K110" s="254"/>
      <c r="L110" s="254"/>
      <c r="M110" s="254"/>
      <c r="N110" s="254"/>
    </row>
    <row r="111" spans="1:14" ht="12" customHeight="1">
      <c r="A111" s="21"/>
      <c r="B111" s="18"/>
      <c r="C111" s="40" t="s">
        <v>54</v>
      </c>
      <c r="D111" s="507" t="s">
        <v>55</v>
      </c>
      <c r="E111" s="508"/>
      <c r="F111" s="24">
        <f>SUM(F112:F120)</f>
        <v>1302207</v>
      </c>
      <c r="G111" s="239"/>
      <c r="H111" s="247"/>
      <c r="I111" s="255"/>
      <c r="J111" s="255"/>
      <c r="K111" s="255"/>
      <c r="L111" s="255"/>
      <c r="M111" s="255"/>
      <c r="N111" s="255"/>
    </row>
    <row r="112" spans="1:14" ht="12" customHeight="1">
      <c r="A112" s="21"/>
      <c r="B112" s="21"/>
      <c r="C112" s="18"/>
      <c r="D112" s="44">
        <v>4010</v>
      </c>
      <c r="E112" s="32" t="s">
        <v>8</v>
      </c>
      <c r="F112" s="45">
        <v>1054110</v>
      </c>
      <c r="G112" s="251"/>
      <c r="H112" s="247"/>
      <c r="I112" s="256"/>
      <c r="J112" s="256"/>
      <c r="K112" s="256"/>
      <c r="L112" s="256"/>
      <c r="M112" s="256"/>
      <c r="N112" s="256"/>
    </row>
    <row r="113" spans="1:14" ht="12" customHeight="1">
      <c r="A113" s="21"/>
      <c r="B113" s="21"/>
      <c r="C113" s="46"/>
      <c r="D113" s="27">
        <v>4040</v>
      </c>
      <c r="E113" s="35" t="s">
        <v>9</v>
      </c>
      <c r="F113" s="45">
        <v>28476</v>
      </c>
      <c r="G113" s="251"/>
      <c r="H113" s="247"/>
      <c r="I113" s="256"/>
      <c r="J113" s="256"/>
      <c r="K113" s="256"/>
      <c r="L113" s="256"/>
      <c r="M113" s="256"/>
      <c r="N113" s="256"/>
    </row>
    <row r="114" spans="1:14" ht="11.1" customHeight="1">
      <c r="A114" s="21"/>
      <c r="B114" s="21"/>
      <c r="C114" s="46"/>
      <c r="D114" s="44">
        <v>4110</v>
      </c>
      <c r="E114" s="32" t="s">
        <v>10</v>
      </c>
      <c r="F114" s="45">
        <v>186097</v>
      </c>
      <c r="G114" s="239"/>
      <c r="H114" s="246"/>
      <c r="I114" s="256"/>
      <c r="J114" s="256"/>
      <c r="K114" s="256"/>
      <c r="L114" s="256"/>
      <c r="M114" s="256"/>
      <c r="N114" s="256"/>
    </row>
    <row r="115" spans="1:14" ht="11.1" customHeight="1">
      <c r="A115" s="21"/>
      <c r="B115" s="21"/>
      <c r="C115" s="46"/>
      <c r="D115" s="44">
        <v>4120</v>
      </c>
      <c r="E115" s="32" t="s">
        <v>173</v>
      </c>
      <c r="F115" s="45">
        <v>26524</v>
      </c>
      <c r="G115" s="251"/>
      <c r="H115" s="246"/>
      <c r="I115" s="256"/>
      <c r="J115" s="256"/>
      <c r="K115" s="256"/>
      <c r="L115" s="256"/>
      <c r="M115" s="256"/>
      <c r="N115" s="256"/>
    </row>
    <row r="116" spans="1:14" ht="11.1" customHeight="1">
      <c r="A116" s="21"/>
      <c r="B116" s="21"/>
      <c r="C116" s="46"/>
      <c r="D116" s="27">
        <v>4210</v>
      </c>
      <c r="E116" s="35" t="s">
        <v>13</v>
      </c>
      <c r="F116" s="45">
        <v>0</v>
      </c>
      <c r="G116" s="251"/>
      <c r="H116" s="246"/>
      <c r="I116" s="256"/>
      <c r="J116" s="256"/>
      <c r="K116" s="256"/>
      <c r="L116" s="256"/>
      <c r="M116" s="256"/>
      <c r="N116" s="256"/>
    </row>
    <row r="117" spans="1:14" ht="11.1" customHeight="1">
      <c r="A117" s="21"/>
      <c r="B117" s="21"/>
      <c r="C117" s="46"/>
      <c r="D117" s="31">
        <v>4240</v>
      </c>
      <c r="E117" s="32" t="s">
        <v>15</v>
      </c>
      <c r="F117" s="45">
        <v>7000</v>
      </c>
      <c r="G117" s="251"/>
      <c r="H117" s="246"/>
      <c r="I117" s="256"/>
      <c r="J117" s="256"/>
      <c r="K117" s="256"/>
      <c r="L117" s="256"/>
      <c r="M117" s="256"/>
      <c r="N117" s="256"/>
    </row>
    <row r="118" spans="1:14" s="64" customFormat="1" ht="12" customHeight="1">
      <c r="A118" s="21"/>
      <c r="B118" s="21"/>
      <c r="C118" s="46"/>
      <c r="D118" s="31"/>
      <c r="E118" s="32" t="s">
        <v>180</v>
      </c>
      <c r="F118" s="45">
        <v>0</v>
      </c>
      <c r="G118" s="239"/>
      <c r="H118" s="246"/>
      <c r="I118" s="256"/>
      <c r="J118" s="256"/>
      <c r="K118" s="256"/>
      <c r="L118" s="256"/>
      <c r="M118" s="256"/>
      <c r="N118" s="256"/>
    </row>
    <row r="119" spans="1:14" s="64" customFormat="1" ht="12.75" customHeight="1">
      <c r="A119" s="21"/>
      <c r="B119" s="21"/>
      <c r="C119" s="46"/>
      <c r="D119" s="31">
        <v>4300</v>
      </c>
      <c r="E119" s="32" t="s">
        <v>17</v>
      </c>
      <c r="F119" s="45">
        <v>0</v>
      </c>
      <c r="G119" s="239"/>
      <c r="H119" s="246"/>
      <c r="I119" s="256"/>
      <c r="J119" s="256"/>
      <c r="K119" s="256"/>
      <c r="L119" s="256"/>
      <c r="M119" s="256"/>
      <c r="N119" s="256"/>
    </row>
    <row r="120" spans="1:14" s="64" customFormat="1" ht="12" customHeight="1">
      <c r="A120" s="110"/>
      <c r="B120" s="265"/>
      <c r="C120" s="190"/>
      <c r="D120" s="43">
        <v>4440</v>
      </c>
      <c r="E120" s="35" t="s">
        <v>73</v>
      </c>
      <c r="F120" s="45">
        <v>0</v>
      </c>
      <c r="G120" s="239"/>
      <c r="H120" s="246"/>
      <c r="I120" s="253"/>
      <c r="J120" s="253"/>
      <c r="K120" s="253"/>
      <c r="L120" s="253"/>
      <c r="M120" s="253"/>
      <c r="N120" s="253"/>
    </row>
    <row r="121" spans="1:14" s="64" customFormat="1" ht="17.25" customHeight="1">
      <c r="A121" s="110"/>
      <c r="B121" s="264"/>
      <c r="C121" s="84" t="s">
        <v>30</v>
      </c>
      <c r="D121" s="485" t="s">
        <v>31</v>
      </c>
      <c r="E121" s="484"/>
      <c r="F121" s="73">
        <f>F122</f>
        <v>0</v>
      </c>
      <c r="G121" s="239"/>
      <c r="H121" s="246"/>
      <c r="I121" s="253"/>
      <c r="J121" s="253"/>
      <c r="K121" s="253"/>
      <c r="L121" s="253"/>
      <c r="M121" s="253"/>
      <c r="N121" s="253"/>
    </row>
    <row r="122" spans="1:14" s="64" customFormat="1" ht="26.25" customHeight="1">
      <c r="A122" s="110"/>
      <c r="B122" s="264"/>
      <c r="C122" s="61"/>
      <c r="D122" s="37">
        <v>4270</v>
      </c>
      <c r="E122" s="38" t="s">
        <v>32</v>
      </c>
      <c r="F122" s="45">
        <v>0</v>
      </c>
      <c r="G122" s="238"/>
      <c r="H122" s="246"/>
      <c r="I122" s="253"/>
      <c r="J122" s="253"/>
      <c r="K122" s="253"/>
      <c r="L122" s="253"/>
      <c r="M122" s="253"/>
      <c r="N122" s="253"/>
    </row>
    <row r="123" spans="1:14" ht="11.1" customHeight="1">
      <c r="A123" s="21"/>
      <c r="B123" s="188">
        <v>80153</v>
      </c>
      <c r="C123" s="491" t="s">
        <v>57</v>
      </c>
      <c r="D123" s="492"/>
      <c r="E123" s="493"/>
      <c r="F123" s="20">
        <f>F124</f>
        <v>64478</v>
      </c>
      <c r="G123" s="249"/>
      <c r="H123" s="246"/>
      <c r="I123" s="171"/>
      <c r="J123" s="171"/>
      <c r="K123" s="171"/>
      <c r="L123" s="171"/>
      <c r="M123" s="171"/>
      <c r="N123"/>
    </row>
    <row r="124" spans="1:14" ht="11.1" customHeight="1">
      <c r="A124" s="21"/>
      <c r="B124" s="18"/>
      <c r="C124" s="40" t="s">
        <v>162</v>
      </c>
      <c r="D124" s="507" t="s">
        <v>58</v>
      </c>
      <c r="E124" s="508"/>
      <c r="F124" s="24">
        <f>SUM(F125)</f>
        <v>64478</v>
      </c>
      <c r="G124" s="249"/>
      <c r="H124" s="246"/>
      <c r="I124" s="171"/>
      <c r="J124" s="171"/>
      <c r="K124" s="171"/>
      <c r="L124" s="171"/>
      <c r="M124" s="171"/>
      <c r="N124"/>
    </row>
    <row r="125" spans="1:14" ht="11.1" customHeight="1">
      <c r="A125" s="21"/>
      <c r="B125" s="21"/>
      <c r="C125" s="18"/>
      <c r="D125" s="33">
        <v>4240</v>
      </c>
      <c r="E125" s="32" t="s">
        <v>180</v>
      </c>
      <c r="F125" s="45">
        <v>64478</v>
      </c>
      <c r="G125" s="249"/>
      <c r="H125" s="246"/>
      <c r="I125" s="171"/>
      <c r="J125" s="171"/>
      <c r="K125" s="171"/>
      <c r="L125" s="171"/>
      <c r="M125" s="171"/>
      <c r="N125"/>
    </row>
    <row r="126" spans="1:14" ht="11.1" customHeight="1">
      <c r="A126" s="109"/>
      <c r="B126" s="160">
        <v>80195</v>
      </c>
      <c r="C126" s="489" t="s">
        <v>59</v>
      </c>
      <c r="D126" s="489"/>
      <c r="E126" s="489"/>
      <c r="F126" s="93">
        <f>F133+F142+F127+F129+F140+F153</f>
        <v>168556</v>
      </c>
      <c r="G126" s="239"/>
      <c r="H126" s="246"/>
      <c r="I126" s="267"/>
      <c r="J126" s="267"/>
      <c r="K126" s="267"/>
      <c r="L126" s="267"/>
      <c r="M126" s="267"/>
      <c r="N126" s="267"/>
    </row>
    <row r="127" spans="1:14" ht="12" customHeight="1">
      <c r="A127" s="109"/>
      <c r="B127" s="144"/>
      <c r="C127" s="59" t="s">
        <v>60</v>
      </c>
      <c r="D127" s="484" t="s">
        <v>61</v>
      </c>
      <c r="E127" s="485"/>
      <c r="F127" s="24">
        <f>F128</f>
        <v>30204</v>
      </c>
      <c r="G127" s="239"/>
      <c r="H127" s="246"/>
      <c r="I127" s="255"/>
      <c r="J127" s="255"/>
      <c r="K127" s="255"/>
      <c r="L127" s="255"/>
      <c r="M127" s="255"/>
      <c r="N127" s="255"/>
    </row>
    <row r="128" spans="1:14" ht="12" customHeight="1">
      <c r="A128" s="109"/>
      <c r="B128" s="144"/>
      <c r="C128" s="56"/>
      <c r="D128" s="74">
        <v>4440</v>
      </c>
      <c r="E128" s="75" t="s">
        <v>62</v>
      </c>
      <c r="F128" s="67">
        <v>30204</v>
      </c>
      <c r="G128" s="239"/>
      <c r="H128" s="246"/>
      <c r="I128" s="255"/>
      <c r="J128" s="255"/>
      <c r="K128" s="255"/>
      <c r="L128" s="255"/>
      <c r="M128" s="255"/>
      <c r="N128" s="255"/>
    </row>
    <row r="129" spans="1:14" ht="12" customHeight="1">
      <c r="A129" s="109"/>
      <c r="B129" s="144"/>
      <c r="C129" s="268" t="s">
        <v>116</v>
      </c>
      <c r="D129" s="494" t="s">
        <v>181</v>
      </c>
      <c r="E129" s="495"/>
      <c r="F129" s="73">
        <f>SUM(F130:F132)</f>
        <v>0</v>
      </c>
      <c r="G129" s="239"/>
      <c r="H129" s="250"/>
      <c r="I129" s="255"/>
      <c r="J129" s="255"/>
      <c r="K129" s="255"/>
      <c r="L129" s="255"/>
      <c r="M129" s="255"/>
      <c r="N129" s="255"/>
    </row>
    <row r="130" spans="1:14" ht="14.25" customHeight="1">
      <c r="A130" s="109"/>
      <c r="B130" s="144"/>
      <c r="C130" s="19"/>
      <c r="D130" s="31">
        <v>4010</v>
      </c>
      <c r="E130" s="68" t="s">
        <v>8</v>
      </c>
      <c r="F130" s="29">
        <v>0</v>
      </c>
      <c r="G130" s="239"/>
      <c r="H130" s="252"/>
      <c r="I130" s="255"/>
      <c r="J130" s="255"/>
      <c r="K130" s="255"/>
      <c r="L130" s="255"/>
      <c r="M130" s="255"/>
      <c r="N130" s="255"/>
    </row>
    <row r="131" spans="1:14" ht="23.25" customHeight="1">
      <c r="A131" s="109"/>
      <c r="B131" s="144"/>
      <c r="C131" s="50"/>
      <c r="D131" s="31">
        <v>4110</v>
      </c>
      <c r="E131" s="68" t="s">
        <v>10</v>
      </c>
      <c r="F131" s="29">
        <v>0</v>
      </c>
      <c r="G131" s="239"/>
      <c r="H131" s="252"/>
      <c r="I131" s="255"/>
      <c r="J131" s="255"/>
      <c r="K131" s="255"/>
      <c r="L131" s="255"/>
      <c r="M131" s="255"/>
      <c r="N131" s="255"/>
    </row>
    <row r="132" spans="1:14" ht="11.1" customHeight="1">
      <c r="A132" s="109"/>
      <c r="B132" s="144"/>
      <c r="C132" s="66"/>
      <c r="D132" s="31">
        <v>4120</v>
      </c>
      <c r="E132" s="68" t="s">
        <v>173</v>
      </c>
      <c r="F132" s="29">
        <v>0</v>
      </c>
      <c r="G132" s="239"/>
      <c r="H132" s="252"/>
      <c r="I132" s="255"/>
      <c r="J132" s="255"/>
      <c r="K132" s="255"/>
      <c r="L132" s="255"/>
      <c r="M132" s="255"/>
      <c r="N132" s="255"/>
    </row>
    <row r="133" spans="1:14" ht="11.1" customHeight="1">
      <c r="A133" s="110"/>
      <c r="B133" s="85"/>
      <c r="C133" s="47" t="s">
        <v>63</v>
      </c>
      <c r="D133" s="505" t="s">
        <v>64</v>
      </c>
      <c r="E133" s="506"/>
      <c r="F133" s="94">
        <f>SUM(F134:F139)</f>
        <v>0</v>
      </c>
      <c r="G133" s="239"/>
      <c r="H133" s="252"/>
      <c r="I133" s="248"/>
      <c r="J133" s="248"/>
      <c r="K133" s="248"/>
      <c r="L133" s="248"/>
      <c r="M133" s="248"/>
      <c r="N133" s="248"/>
    </row>
    <row r="134" spans="1:14" ht="11.1" customHeight="1">
      <c r="A134" s="110"/>
      <c r="B134" s="85"/>
      <c r="C134" s="26"/>
      <c r="D134" s="27">
        <v>4110</v>
      </c>
      <c r="E134" s="35" t="s">
        <v>48</v>
      </c>
      <c r="F134" s="45">
        <v>0</v>
      </c>
      <c r="G134" s="239"/>
      <c r="H134" s="252"/>
      <c r="I134" s="253"/>
      <c r="J134" s="253"/>
      <c r="K134" s="253"/>
      <c r="L134" s="253"/>
      <c r="M134" s="253"/>
      <c r="N134" s="253"/>
    </row>
    <row r="135" spans="1:14" ht="11.1" customHeight="1">
      <c r="A135" s="110"/>
      <c r="B135" s="85"/>
      <c r="C135" s="30"/>
      <c r="D135" s="27">
        <v>4120</v>
      </c>
      <c r="E135" s="35" t="s">
        <v>173</v>
      </c>
      <c r="F135" s="45">
        <v>0</v>
      </c>
      <c r="G135" s="239"/>
      <c r="H135" s="252"/>
      <c r="I135" s="253"/>
      <c r="J135" s="253"/>
      <c r="K135" s="253"/>
      <c r="L135" s="253"/>
      <c r="M135" s="253"/>
      <c r="N135" s="253"/>
    </row>
    <row r="136" spans="1:14" ht="11.1" customHeight="1">
      <c r="A136" s="110"/>
      <c r="B136" s="85"/>
      <c r="C136" s="30"/>
      <c r="D136" s="43">
        <v>4170</v>
      </c>
      <c r="E136" s="101" t="s">
        <v>67</v>
      </c>
      <c r="F136" s="45">
        <v>0</v>
      </c>
      <c r="G136" s="239"/>
      <c r="H136" s="252"/>
      <c r="I136" s="253"/>
      <c r="J136" s="253"/>
      <c r="K136" s="253"/>
      <c r="L136" s="253"/>
      <c r="M136" s="253"/>
      <c r="N136" s="253"/>
    </row>
    <row r="137" spans="1:14" ht="11.1" customHeight="1">
      <c r="A137" s="110"/>
      <c r="B137" s="85"/>
      <c r="C137" s="30"/>
      <c r="D137" s="43">
        <v>4210</v>
      </c>
      <c r="E137" s="35" t="s">
        <v>37</v>
      </c>
      <c r="F137" s="45">
        <v>0</v>
      </c>
      <c r="G137" s="239"/>
      <c r="H137" s="252"/>
      <c r="I137" s="253"/>
      <c r="J137" s="253"/>
      <c r="K137" s="253"/>
      <c r="L137" s="253"/>
      <c r="M137" s="253"/>
      <c r="N137" s="253"/>
    </row>
    <row r="138" spans="1:14" ht="11.1" customHeight="1">
      <c r="A138" s="110"/>
      <c r="B138" s="85"/>
      <c r="C138" s="30"/>
      <c r="D138" s="43">
        <v>4240</v>
      </c>
      <c r="E138" s="35" t="s">
        <v>15</v>
      </c>
      <c r="F138" s="45">
        <v>0</v>
      </c>
      <c r="G138" s="249"/>
      <c r="H138" s="129"/>
      <c r="I138" s="253"/>
      <c r="J138" s="253"/>
      <c r="K138" s="253"/>
      <c r="L138" s="253"/>
      <c r="M138" s="253"/>
      <c r="N138" s="253"/>
    </row>
    <row r="139" spans="1:14" ht="12" customHeight="1">
      <c r="A139" s="110"/>
      <c r="B139" s="85"/>
      <c r="C139" s="30"/>
      <c r="D139" s="43">
        <v>4300</v>
      </c>
      <c r="E139" s="35" t="s">
        <v>17</v>
      </c>
      <c r="F139" s="45">
        <v>0</v>
      </c>
      <c r="G139" s="251"/>
      <c r="H139" s="257"/>
      <c r="I139" s="253"/>
      <c r="J139" s="253"/>
      <c r="K139" s="253"/>
      <c r="L139" s="253"/>
      <c r="M139" s="253"/>
      <c r="N139" s="253"/>
    </row>
    <row r="140" spans="1:14" ht="12" customHeight="1">
      <c r="A140" s="62"/>
      <c r="B140" s="41"/>
      <c r="C140" s="70" t="s">
        <v>65</v>
      </c>
      <c r="D140" s="505" t="s">
        <v>66</v>
      </c>
      <c r="E140" s="506"/>
      <c r="F140" s="24">
        <f>SUM(F141:F141)</f>
        <v>23050</v>
      </c>
      <c r="G140" s="251"/>
      <c r="H140" s="257"/>
      <c r="I140" s="17"/>
      <c r="J140" s="17"/>
      <c r="K140" s="17"/>
      <c r="L140" s="17"/>
      <c r="M140" s="17"/>
      <c r="N140" s="17"/>
    </row>
    <row r="141" spans="1:14" ht="12" customHeight="1">
      <c r="A141" s="110"/>
      <c r="B141" s="85"/>
      <c r="C141" s="30"/>
      <c r="D141" s="43">
        <v>4300</v>
      </c>
      <c r="E141" s="35" t="s">
        <v>17</v>
      </c>
      <c r="F141" s="45">
        <v>23050</v>
      </c>
      <c r="G141" s="251"/>
      <c r="H141" s="257"/>
      <c r="I141" s="17"/>
      <c r="J141" s="17"/>
      <c r="K141" s="17"/>
      <c r="L141" s="17"/>
      <c r="M141" s="17"/>
      <c r="N141" s="17"/>
    </row>
    <row r="142" spans="1:14" ht="12" customHeight="1">
      <c r="A142" s="110"/>
      <c r="B142" s="85"/>
      <c r="C142" s="42" t="s">
        <v>70</v>
      </c>
      <c r="D142" s="505" t="s">
        <v>165</v>
      </c>
      <c r="E142" s="506"/>
      <c r="F142" s="24">
        <f>SUM(F143:F152)</f>
        <v>115302</v>
      </c>
      <c r="G142" s="251"/>
      <c r="H142" s="257"/>
      <c r="I142" s="17"/>
      <c r="J142" s="17"/>
      <c r="K142" s="17"/>
      <c r="L142" s="17"/>
      <c r="M142" s="17"/>
      <c r="N142" s="17"/>
    </row>
    <row r="143" spans="1:14" ht="11.1" customHeight="1">
      <c r="A143" s="533"/>
      <c r="B143" s="524"/>
      <c r="C143" s="39"/>
      <c r="D143" s="31">
        <v>4017</v>
      </c>
      <c r="E143" s="68" t="s">
        <v>8</v>
      </c>
      <c r="F143" s="45">
        <v>3828</v>
      </c>
      <c r="G143" s="251"/>
      <c r="H143" s="247"/>
      <c r="I143" s="17"/>
      <c r="J143" s="17"/>
      <c r="K143" s="17"/>
      <c r="L143" s="17"/>
      <c r="M143" s="17"/>
      <c r="N143" s="17"/>
    </row>
    <row r="144" spans="1:14" s="64" customFormat="1" ht="11.25" customHeight="1">
      <c r="A144" s="520"/>
      <c r="B144" s="518"/>
      <c r="C144" s="41"/>
      <c r="D144" s="31">
        <v>4117</v>
      </c>
      <c r="E144" s="68" t="s">
        <v>10</v>
      </c>
      <c r="F144" s="45">
        <f>586+48</f>
        <v>634</v>
      </c>
      <c r="G144" s="251"/>
      <c r="H144" s="246"/>
      <c r="I144" s="253"/>
      <c r="J144" s="253"/>
      <c r="K144" s="253"/>
      <c r="L144" s="253"/>
      <c r="M144" s="253"/>
      <c r="N144" s="253"/>
    </row>
    <row r="145" spans="1:14" ht="11.25" customHeight="1">
      <c r="A145" s="520"/>
      <c r="B145" s="518"/>
      <c r="C145" s="41"/>
      <c r="D145" s="31">
        <v>4127</v>
      </c>
      <c r="E145" s="68" t="s">
        <v>173</v>
      </c>
      <c r="F145" s="45">
        <v>96</v>
      </c>
      <c r="G145" s="251"/>
      <c r="H145" s="246"/>
      <c r="I145" s="255"/>
      <c r="J145" s="255"/>
      <c r="K145" s="255"/>
      <c r="L145" s="255"/>
      <c r="M145" s="255"/>
      <c r="N145" s="255"/>
    </row>
    <row r="146" spans="1:14" ht="11.1" customHeight="1">
      <c r="A146" s="520"/>
      <c r="B146" s="518"/>
      <c r="C146" s="41"/>
      <c r="D146" s="31">
        <v>4211</v>
      </c>
      <c r="E146" s="32" t="s">
        <v>13</v>
      </c>
      <c r="F146" s="45">
        <v>10285</v>
      </c>
      <c r="G146" s="251"/>
      <c r="H146" s="246"/>
      <c r="I146" s="256"/>
      <c r="J146" s="256"/>
      <c r="K146" s="256"/>
      <c r="L146" s="256"/>
      <c r="M146" s="256"/>
      <c r="N146" s="256"/>
    </row>
    <row r="147" spans="1:14" ht="12" customHeight="1">
      <c r="A147" s="520"/>
      <c r="B147" s="518"/>
      <c r="C147" s="41"/>
      <c r="D147" s="31">
        <v>4221</v>
      </c>
      <c r="E147" s="35" t="s">
        <v>85</v>
      </c>
      <c r="F147" s="45"/>
      <c r="G147" s="251"/>
      <c r="H147" s="246"/>
      <c r="I147" s="256"/>
      <c r="J147" s="256"/>
      <c r="K147" s="256"/>
      <c r="L147" s="256"/>
      <c r="M147" s="256"/>
      <c r="N147" s="256"/>
    </row>
    <row r="148" spans="1:14" ht="11.25" customHeight="1">
      <c r="A148" s="520"/>
      <c r="B148" s="518"/>
      <c r="C148" s="41"/>
      <c r="D148" s="31">
        <v>4241</v>
      </c>
      <c r="E148" s="32" t="s">
        <v>15</v>
      </c>
      <c r="F148" s="45">
        <v>0</v>
      </c>
      <c r="G148" s="237"/>
      <c r="H148" s="246"/>
      <c r="I148" s="256"/>
      <c r="J148" s="256"/>
      <c r="K148" s="256"/>
      <c r="L148" s="256"/>
      <c r="M148" s="256"/>
      <c r="N148" s="256"/>
    </row>
    <row r="149" spans="1:14" s="112" customFormat="1" ht="12" customHeight="1">
      <c r="A149" s="520"/>
      <c r="B149" s="518"/>
      <c r="C149" s="41"/>
      <c r="D149" s="31">
        <v>4301</v>
      </c>
      <c r="E149" s="32" t="s">
        <v>86</v>
      </c>
      <c r="F149" s="45">
        <v>82868</v>
      </c>
      <c r="G149" s="238"/>
      <c r="H149" s="246"/>
      <c r="I149" s="256"/>
      <c r="J149" s="256"/>
      <c r="K149" s="256"/>
      <c r="L149" s="256"/>
      <c r="M149" s="256"/>
      <c r="N149" s="256"/>
    </row>
    <row r="150" spans="1:14" ht="11.25" customHeight="1">
      <c r="A150" s="520"/>
      <c r="B150" s="518"/>
      <c r="C150" s="41"/>
      <c r="D150" s="31">
        <v>4421</v>
      </c>
      <c r="E150" s="32" t="s">
        <v>69</v>
      </c>
      <c r="F150" s="45">
        <v>17531</v>
      </c>
      <c r="G150" s="238"/>
      <c r="H150" s="246"/>
      <c r="I150" s="256"/>
      <c r="J150" s="256"/>
      <c r="K150" s="256"/>
      <c r="L150" s="256"/>
      <c r="M150" s="256"/>
      <c r="N150" s="256"/>
    </row>
    <row r="151" spans="1:14" ht="11.25" customHeight="1">
      <c r="A151" s="520"/>
      <c r="B151" s="518"/>
      <c r="C151" s="41"/>
      <c r="D151" s="31">
        <v>4431</v>
      </c>
      <c r="E151" s="32" t="s">
        <v>25</v>
      </c>
      <c r="F151" s="45"/>
      <c r="G151" s="238"/>
      <c r="H151" s="246"/>
      <c r="I151" s="256"/>
      <c r="J151" s="256"/>
      <c r="K151" s="256"/>
      <c r="L151" s="256"/>
      <c r="M151" s="256"/>
      <c r="N151" s="256"/>
    </row>
    <row r="152" spans="1:14" ht="14.25" customHeight="1">
      <c r="A152" s="520"/>
      <c r="B152" s="518"/>
      <c r="C152" s="41"/>
      <c r="D152" s="184">
        <v>4717</v>
      </c>
      <c r="E152" s="269" t="s">
        <v>29</v>
      </c>
      <c r="F152" s="45">
        <v>60</v>
      </c>
      <c r="G152" s="239"/>
      <c r="H152" s="246"/>
      <c r="I152" s="254"/>
      <c r="J152" s="254"/>
      <c r="K152" s="254"/>
      <c r="L152" s="254"/>
      <c r="M152" s="254"/>
      <c r="N152" s="254"/>
    </row>
    <row r="153" spans="1:14" ht="11.25" customHeight="1">
      <c r="A153" s="520"/>
      <c r="B153" s="518"/>
      <c r="C153" s="70" t="s">
        <v>71</v>
      </c>
      <c r="D153" s="591" t="s">
        <v>72</v>
      </c>
      <c r="E153" s="592"/>
      <c r="F153" s="73">
        <f>F154</f>
        <v>0</v>
      </c>
      <c r="G153" s="238"/>
      <c r="H153" s="209"/>
      <c r="I153" s="267"/>
      <c r="J153" s="267"/>
      <c r="K153" s="267"/>
      <c r="L153" s="267"/>
      <c r="M153" s="267"/>
      <c r="N153" s="267"/>
    </row>
    <row r="154" spans="1:14" ht="13.5" customHeight="1">
      <c r="A154" s="521"/>
      <c r="B154" s="519"/>
      <c r="C154" s="194"/>
      <c r="D154" s="31">
        <v>3020</v>
      </c>
      <c r="E154" s="225" t="s">
        <v>133</v>
      </c>
      <c r="F154" s="45">
        <v>0</v>
      </c>
      <c r="G154" s="239"/>
      <c r="H154" s="246"/>
      <c r="I154" s="248"/>
      <c r="J154" s="248"/>
      <c r="K154" s="248"/>
      <c r="L154" s="248"/>
      <c r="M154" s="248"/>
      <c r="N154" s="248"/>
    </row>
    <row r="155" spans="1:14" ht="10.5" customHeight="1">
      <c r="A155" s="98">
        <v>854</v>
      </c>
      <c r="B155" s="558" t="s">
        <v>78</v>
      </c>
      <c r="C155" s="529"/>
      <c r="D155" s="529"/>
      <c r="E155" s="523"/>
      <c r="F155" s="93">
        <f>F156+F170+F175+F183+F187</f>
        <v>811153</v>
      </c>
      <c r="G155" s="239"/>
      <c r="H155" s="257"/>
      <c r="I155" s="248"/>
      <c r="J155" s="253"/>
      <c r="K155" s="253"/>
      <c r="L155" s="253"/>
      <c r="M155" s="253"/>
      <c r="N155" s="253"/>
    </row>
    <row r="156" spans="1:14" ht="10.5" customHeight="1">
      <c r="A156" s="16"/>
      <c r="B156" s="63">
        <v>85401</v>
      </c>
      <c r="C156" s="489" t="s">
        <v>79</v>
      </c>
      <c r="D156" s="489"/>
      <c r="E156" s="490"/>
      <c r="F156" s="93">
        <f>F157</f>
        <v>770772</v>
      </c>
      <c r="G156" s="239"/>
      <c r="H156" s="247"/>
      <c r="I156" s="248"/>
      <c r="J156" s="244"/>
      <c r="K156" s="244"/>
      <c r="L156" s="244"/>
      <c r="M156" s="244"/>
      <c r="N156" s="244"/>
    </row>
    <row r="157" spans="1:14" ht="11.1" customHeight="1">
      <c r="A157" s="226"/>
      <c r="B157" s="556"/>
      <c r="C157" s="47" t="s">
        <v>80</v>
      </c>
      <c r="D157" s="484" t="s">
        <v>81</v>
      </c>
      <c r="E157" s="485"/>
      <c r="F157" s="94">
        <f>SUM(F158:F169)</f>
        <v>770772</v>
      </c>
      <c r="G157" s="239"/>
      <c r="H157" s="252"/>
      <c r="I157" s="248"/>
      <c r="J157" s="244"/>
      <c r="K157" s="244"/>
      <c r="L157" s="244"/>
      <c r="M157" s="244"/>
      <c r="N157" s="244"/>
    </row>
    <row r="158" spans="1:14" ht="12.75" customHeight="1">
      <c r="A158" s="226"/>
      <c r="B158" s="593"/>
      <c r="C158" s="522"/>
      <c r="D158" s="43">
        <v>3020</v>
      </c>
      <c r="E158" s="35" t="s">
        <v>7</v>
      </c>
      <c r="F158" s="45">
        <v>0</v>
      </c>
      <c r="G158" s="239"/>
      <c r="H158" s="252"/>
      <c r="I158" s="244"/>
      <c r="J158" s="244"/>
      <c r="K158" s="244"/>
      <c r="L158" s="244"/>
      <c r="M158" s="244"/>
      <c r="N158" s="244"/>
    </row>
    <row r="159" spans="1:14" s="64" customFormat="1" ht="11.25" customHeight="1">
      <c r="A159" s="226"/>
      <c r="B159" s="593"/>
      <c r="C159" s="595"/>
      <c r="D159" s="43">
        <v>4010</v>
      </c>
      <c r="E159" s="35" t="s">
        <v>8</v>
      </c>
      <c r="F159" s="45">
        <v>593478</v>
      </c>
      <c r="G159" s="239"/>
      <c r="H159" s="252"/>
      <c r="I159" s="244"/>
      <c r="J159" s="244"/>
      <c r="K159" s="244"/>
      <c r="L159" s="244"/>
      <c r="M159" s="244"/>
      <c r="N159" s="244"/>
    </row>
    <row r="160" spans="1:14" ht="12" customHeight="1">
      <c r="A160" s="226"/>
      <c r="B160" s="593"/>
      <c r="C160" s="595"/>
      <c r="D160" s="43">
        <v>4040</v>
      </c>
      <c r="E160" s="35" t="s">
        <v>9</v>
      </c>
      <c r="F160" s="45">
        <v>41000</v>
      </c>
      <c r="G160" s="239"/>
      <c r="H160" s="257"/>
      <c r="I160" s="244"/>
      <c r="J160" s="244"/>
      <c r="K160" s="244"/>
      <c r="L160" s="244"/>
      <c r="M160" s="244"/>
      <c r="N160" s="244"/>
    </row>
    <row r="161" spans="1:14" ht="13.5" customHeight="1">
      <c r="A161" s="226"/>
      <c r="B161" s="593"/>
      <c r="C161" s="595"/>
      <c r="D161" s="43">
        <v>4110</v>
      </c>
      <c r="E161" s="35" t="s">
        <v>10</v>
      </c>
      <c r="F161" s="45">
        <v>94602</v>
      </c>
      <c r="G161" s="239"/>
      <c r="H161" s="247"/>
      <c r="I161" s="244"/>
      <c r="J161" s="244"/>
      <c r="K161" s="244"/>
      <c r="L161" s="244"/>
      <c r="M161" s="244"/>
      <c r="N161" s="244"/>
    </row>
    <row r="162" spans="1:14" ht="14.25" customHeight="1">
      <c r="A162" s="226"/>
      <c r="B162" s="593"/>
      <c r="C162" s="595"/>
      <c r="D162" s="43">
        <v>4120</v>
      </c>
      <c r="E162" s="35" t="s">
        <v>173</v>
      </c>
      <c r="F162" s="45">
        <f>13491-3000</f>
        <v>10491</v>
      </c>
      <c r="G162" s="239"/>
      <c r="H162" s="209"/>
      <c r="I162" s="244"/>
      <c r="J162" s="244"/>
      <c r="K162" s="244"/>
      <c r="L162" s="244"/>
      <c r="M162" s="244"/>
      <c r="N162" s="244"/>
    </row>
    <row r="163" spans="1:14" ht="14.25" customHeight="1">
      <c r="A163" s="226"/>
      <c r="B163" s="593"/>
      <c r="C163" s="595"/>
      <c r="D163" s="43">
        <v>4210</v>
      </c>
      <c r="E163" s="35" t="s">
        <v>13</v>
      </c>
      <c r="F163" s="45">
        <v>3000</v>
      </c>
      <c r="G163" s="239"/>
      <c r="H163" s="247"/>
      <c r="I163" s="244"/>
      <c r="J163" s="244"/>
      <c r="K163" s="244"/>
      <c r="L163" s="244"/>
      <c r="M163" s="244"/>
      <c r="N163" s="244"/>
    </row>
    <row r="164" spans="1:14" ht="24.75" customHeight="1">
      <c r="A164" s="226"/>
      <c r="B164" s="593"/>
      <c r="C164" s="595"/>
      <c r="D164" s="43">
        <v>4240</v>
      </c>
      <c r="E164" s="35" t="s">
        <v>15</v>
      </c>
      <c r="F164" s="45">
        <v>2000</v>
      </c>
      <c r="G164" s="239"/>
      <c r="H164" s="209"/>
      <c r="I164" s="244"/>
      <c r="J164" s="244"/>
      <c r="K164" s="244"/>
      <c r="L164" s="244"/>
      <c r="M164" s="244"/>
      <c r="N164" s="244"/>
    </row>
    <row r="165" spans="1:14" ht="14.25" customHeight="1">
      <c r="A165" s="226"/>
      <c r="B165" s="593"/>
      <c r="C165" s="595"/>
      <c r="D165" s="43">
        <v>4260</v>
      </c>
      <c r="E165" s="32" t="s">
        <v>123</v>
      </c>
      <c r="F165" s="45">
        <v>0</v>
      </c>
      <c r="G165" s="239"/>
      <c r="H165" s="209"/>
      <c r="I165" s="244"/>
      <c r="J165" s="244"/>
      <c r="K165" s="244"/>
      <c r="L165" s="244"/>
      <c r="M165" s="244"/>
      <c r="N165" s="244"/>
    </row>
    <row r="166" spans="1:14" ht="14.25" customHeight="1">
      <c r="A166" s="226"/>
      <c r="B166" s="593"/>
      <c r="C166" s="595"/>
      <c r="D166" s="43">
        <v>4300</v>
      </c>
      <c r="E166" s="35" t="s">
        <v>17</v>
      </c>
      <c r="F166" s="45">
        <v>0</v>
      </c>
      <c r="G166" s="239"/>
      <c r="H166" s="247"/>
      <c r="I166" s="267"/>
      <c r="J166" s="267"/>
      <c r="K166" s="267"/>
      <c r="L166" s="267"/>
      <c r="M166" s="267"/>
      <c r="N166" s="267"/>
    </row>
    <row r="167" spans="1:14" ht="14.25" customHeight="1">
      <c r="A167" s="226"/>
      <c r="B167" s="593"/>
      <c r="C167" s="595"/>
      <c r="D167" s="31">
        <v>4360</v>
      </c>
      <c r="E167" s="35" t="s">
        <v>22</v>
      </c>
      <c r="F167" s="45">
        <v>0</v>
      </c>
      <c r="G167" s="239"/>
      <c r="H167" s="209"/>
      <c r="I167" s="248"/>
      <c r="J167" s="248"/>
      <c r="K167" s="248"/>
      <c r="L167" s="248"/>
      <c r="M167" s="248"/>
      <c r="N167" s="248"/>
    </row>
    <row r="168" spans="1:14" ht="12" customHeight="1">
      <c r="A168" s="226"/>
      <c r="B168" s="593"/>
      <c r="C168" s="595"/>
      <c r="D168" s="43">
        <v>4440</v>
      </c>
      <c r="E168" s="35" t="s">
        <v>26</v>
      </c>
      <c r="F168" s="45">
        <v>23444</v>
      </c>
      <c r="G168" s="239"/>
      <c r="H168" s="247"/>
      <c r="I168" s="244"/>
      <c r="J168" s="244"/>
      <c r="K168" s="244"/>
      <c r="L168" s="244"/>
      <c r="M168" s="244"/>
      <c r="N168" s="244"/>
    </row>
    <row r="169" spans="1:14" ht="11.25" customHeight="1">
      <c r="A169" s="226"/>
      <c r="B169" s="594"/>
      <c r="C169" s="596"/>
      <c r="D169" s="27">
        <v>4710</v>
      </c>
      <c r="E169" s="35" t="s">
        <v>29</v>
      </c>
      <c r="F169" s="45">
        <v>2757</v>
      </c>
      <c r="G169" s="239"/>
      <c r="H169" s="209"/>
      <c r="I169" s="244"/>
      <c r="J169" s="244"/>
      <c r="K169" s="244"/>
      <c r="L169" s="244"/>
      <c r="M169" s="244"/>
      <c r="N169" s="244"/>
    </row>
    <row r="170" spans="1:14" ht="13.5" customHeight="1">
      <c r="A170" s="65"/>
      <c r="B170" s="60">
        <v>85412</v>
      </c>
      <c r="C170" s="490" t="s">
        <v>82</v>
      </c>
      <c r="D170" s="498"/>
      <c r="E170" s="499"/>
      <c r="F170" s="93">
        <f>F171</f>
        <v>25530</v>
      </c>
      <c r="G170" s="239"/>
      <c r="H170" s="257"/>
      <c r="I170" s="244"/>
      <c r="J170" s="244"/>
      <c r="K170" s="244"/>
      <c r="L170" s="244"/>
      <c r="M170" s="244"/>
      <c r="N170" s="244"/>
    </row>
    <row r="171" spans="1:14" ht="23.25" customHeight="1">
      <c r="A171" s="62"/>
      <c r="B171" s="26"/>
      <c r="C171" s="84" t="s">
        <v>83</v>
      </c>
      <c r="D171" s="484" t="s">
        <v>84</v>
      </c>
      <c r="E171" s="485"/>
      <c r="F171" s="94">
        <f>SUM(F172:F174)</f>
        <v>25530</v>
      </c>
      <c r="G171" s="239"/>
      <c r="H171" s="247"/>
      <c r="I171" s="270"/>
      <c r="J171" s="270"/>
      <c r="K171" s="270"/>
      <c r="L171" s="270"/>
      <c r="M171" s="270"/>
      <c r="N171" s="270"/>
    </row>
    <row r="172" spans="1:14" ht="14.25" customHeight="1">
      <c r="A172" s="62"/>
      <c r="B172" s="30"/>
      <c r="C172" s="81"/>
      <c r="D172" s="27">
        <v>4210</v>
      </c>
      <c r="E172" s="35" t="s">
        <v>13</v>
      </c>
      <c r="F172" s="45">
        <f>6300+1000</f>
        <v>7300</v>
      </c>
      <c r="G172" s="239"/>
      <c r="H172" s="246"/>
      <c r="I172" s="248"/>
      <c r="J172" s="248"/>
      <c r="K172" s="248"/>
      <c r="L172" s="248"/>
      <c r="M172" s="248"/>
      <c r="N172" s="248"/>
    </row>
    <row r="173" spans="1:14" ht="14.25" customHeight="1">
      <c r="A173" s="62"/>
      <c r="B173" s="30"/>
      <c r="C173" s="85"/>
      <c r="D173" s="27">
        <v>4220</v>
      </c>
      <c r="E173" s="35" t="s">
        <v>85</v>
      </c>
      <c r="F173" s="45">
        <f>5230-1000</f>
        <v>4230</v>
      </c>
      <c r="G173" s="239"/>
      <c r="H173" s="129"/>
      <c r="I173" s="244"/>
      <c r="J173" s="244"/>
      <c r="K173" s="244"/>
      <c r="L173" s="244"/>
      <c r="M173" s="244"/>
      <c r="N173" s="244"/>
    </row>
    <row r="174" spans="1:14" ht="14.25" customHeight="1">
      <c r="A174" s="62"/>
      <c r="B174" s="57"/>
      <c r="C174" s="49"/>
      <c r="D174" s="27">
        <v>4300</v>
      </c>
      <c r="E174" s="35" t="s">
        <v>86</v>
      </c>
      <c r="F174" s="45">
        <v>14000</v>
      </c>
      <c r="G174" s="239"/>
      <c r="H174" s="120"/>
      <c r="I174" s="271"/>
      <c r="J174" s="271"/>
      <c r="K174" s="271"/>
      <c r="L174" s="271"/>
      <c r="M174" s="271"/>
      <c r="N174" s="271"/>
    </row>
    <row r="175" spans="1:14" ht="14.25" customHeight="1">
      <c r="A175" s="65"/>
      <c r="B175" s="86">
        <v>85415</v>
      </c>
      <c r="C175" s="489" t="s">
        <v>87</v>
      </c>
      <c r="D175" s="489"/>
      <c r="E175" s="490"/>
      <c r="F175" s="93">
        <f>F176+F179+F181</f>
        <v>4980</v>
      </c>
      <c r="G175" s="239"/>
      <c r="H175" s="120"/>
      <c r="I175" s="248"/>
      <c r="J175" s="248"/>
      <c r="K175" s="248"/>
      <c r="L175" s="248"/>
      <c r="M175" s="248"/>
      <c r="N175" s="248"/>
    </row>
    <row r="176" spans="1:14" ht="14.25" customHeight="1">
      <c r="A176" s="87"/>
      <c r="B176" s="88"/>
      <c r="C176" s="48" t="s">
        <v>88</v>
      </c>
      <c r="D176" s="484" t="s">
        <v>89</v>
      </c>
      <c r="E176" s="485"/>
      <c r="F176" s="94">
        <f>F177+F178</f>
        <v>0</v>
      </c>
      <c r="G176" s="239"/>
      <c r="H176" s="120"/>
      <c r="I176" s="271"/>
      <c r="J176" s="271"/>
      <c r="K176" s="271"/>
      <c r="L176" s="271"/>
      <c r="M176" s="271"/>
      <c r="N176" s="271"/>
    </row>
    <row r="177" spans="1:14" ht="14.25" customHeight="1">
      <c r="A177" s="87"/>
      <c r="B177" s="88"/>
      <c r="C177" s="89"/>
      <c r="D177" s="43">
        <v>3240</v>
      </c>
      <c r="E177" s="35" t="s">
        <v>182</v>
      </c>
      <c r="F177" s="45">
        <v>0</v>
      </c>
      <c r="G177" s="239"/>
      <c r="H177" s="120"/>
      <c r="I177" s="271"/>
      <c r="J177" s="271"/>
      <c r="K177" s="271"/>
      <c r="L177" s="271"/>
      <c r="M177" s="271"/>
      <c r="N177" s="271"/>
    </row>
    <row r="178" spans="1:14" ht="14.25" customHeight="1">
      <c r="A178" s="87"/>
      <c r="B178" s="88"/>
      <c r="C178" s="90"/>
      <c r="D178" s="43">
        <v>3260</v>
      </c>
      <c r="E178" s="35" t="s">
        <v>130</v>
      </c>
      <c r="F178" s="45">
        <v>0</v>
      </c>
      <c r="G178" s="239"/>
      <c r="H178" s="120"/>
      <c r="I178" s="244"/>
      <c r="J178" s="244"/>
      <c r="K178" s="244"/>
      <c r="L178" s="244"/>
      <c r="M178" s="244"/>
      <c r="N178" s="244"/>
    </row>
    <row r="179" spans="1:14" ht="14.25" customHeight="1">
      <c r="A179" s="87"/>
      <c r="B179" s="88"/>
      <c r="C179" s="48" t="s">
        <v>92</v>
      </c>
      <c r="D179" s="484" t="s">
        <v>93</v>
      </c>
      <c r="E179" s="485"/>
      <c r="F179" s="94">
        <f>F180</f>
        <v>4980</v>
      </c>
      <c r="G179" s="239"/>
      <c r="H179" s="120"/>
      <c r="I179" s="244"/>
      <c r="J179" s="244"/>
      <c r="K179" s="244"/>
      <c r="L179" s="244"/>
      <c r="M179" s="244"/>
      <c r="N179" s="244"/>
    </row>
    <row r="180" spans="1:14" ht="14.25" customHeight="1">
      <c r="A180" s="87"/>
      <c r="B180" s="88"/>
      <c r="C180" s="91"/>
      <c r="D180" s="27">
        <v>3260</v>
      </c>
      <c r="E180" s="35" t="s">
        <v>136</v>
      </c>
      <c r="F180" s="45">
        <f>16000-11020</f>
        <v>4980</v>
      </c>
      <c r="G180" s="239"/>
      <c r="H180" s="120"/>
      <c r="I180" s="271"/>
      <c r="J180" s="271"/>
      <c r="K180" s="271"/>
      <c r="L180" s="271"/>
      <c r="M180" s="271"/>
      <c r="N180" s="271"/>
    </row>
    <row r="181" spans="1:14" ht="14.25" customHeight="1">
      <c r="A181" s="87"/>
      <c r="B181" s="88"/>
      <c r="C181" s="48" t="s">
        <v>95</v>
      </c>
      <c r="D181" s="495" t="s">
        <v>96</v>
      </c>
      <c r="E181" s="494"/>
      <c r="F181" s="94">
        <f>F182</f>
        <v>0</v>
      </c>
      <c r="G181" s="239"/>
      <c r="H181" s="120"/>
      <c r="I181" s="244"/>
      <c r="J181" s="244"/>
      <c r="K181" s="244"/>
      <c r="L181" s="244"/>
      <c r="M181" s="244"/>
      <c r="N181" s="244"/>
    </row>
    <row r="182" spans="1:14" ht="14.25" customHeight="1">
      <c r="A182" s="87"/>
      <c r="B182" s="92"/>
      <c r="C182" s="91"/>
      <c r="D182" s="27">
        <v>3260</v>
      </c>
      <c r="E182" s="35" t="s">
        <v>97</v>
      </c>
      <c r="F182" s="45">
        <v>0</v>
      </c>
      <c r="G182" s="239"/>
      <c r="H182" s="120"/>
      <c r="I182" s="271"/>
      <c r="J182" s="271"/>
      <c r="K182" s="271"/>
      <c r="L182" s="271"/>
      <c r="M182" s="271"/>
      <c r="N182" s="271"/>
    </row>
    <row r="183" spans="1:14" ht="14.25" customHeight="1">
      <c r="A183" s="87"/>
      <c r="B183" s="86">
        <v>85416</v>
      </c>
      <c r="C183" s="489" t="s">
        <v>98</v>
      </c>
      <c r="D183" s="489"/>
      <c r="E183" s="490"/>
      <c r="F183" s="20">
        <f>F184</f>
        <v>8610</v>
      </c>
      <c r="G183" s="272"/>
      <c r="H183" s="120"/>
      <c r="I183" s="244"/>
      <c r="J183" s="244"/>
      <c r="K183" s="244"/>
      <c r="L183" s="244"/>
      <c r="M183" s="244"/>
      <c r="N183" s="244"/>
    </row>
    <row r="184" spans="1:14" ht="14.25" customHeight="1">
      <c r="A184" s="87"/>
      <c r="B184" s="26"/>
      <c r="C184" s="84" t="s">
        <v>99</v>
      </c>
      <c r="D184" s="484" t="s">
        <v>100</v>
      </c>
      <c r="E184" s="485"/>
      <c r="F184" s="24">
        <f>F185+F186</f>
        <v>8610</v>
      </c>
    </row>
    <row r="185" spans="1:14" ht="14.25" customHeight="1">
      <c r="A185" s="87"/>
      <c r="B185" s="30"/>
      <c r="C185" s="228"/>
      <c r="D185" s="27">
        <v>3240</v>
      </c>
      <c r="E185" s="35" t="s">
        <v>101</v>
      </c>
      <c r="F185" s="29">
        <v>8210</v>
      </c>
    </row>
    <row r="186" spans="1:14" ht="14.25" customHeight="1">
      <c r="A186" s="87"/>
      <c r="B186" s="88"/>
      <c r="C186" s="229"/>
      <c r="D186" s="27">
        <v>3240</v>
      </c>
      <c r="E186" s="35" t="s">
        <v>166</v>
      </c>
      <c r="F186" s="29">
        <v>400</v>
      </c>
    </row>
    <row r="187" spans="1:14" ht="14.25" customHeight="1">
      <c r="A187" s="65"/>
      <c r="B187" s="86">
        <v>85446</v>
      </c>
      <c r="C187" s="491" t="s">
        <v>46</v>
      </c>
      <c r="D187" s="492"/>
      <c r="E187" s="493"/>
      <c r="F187" s="93">
        <f>F188</f>
        <v>1261</v>
      </c>
    </row>
    <row r="188" spans="1:14" ht="14.25" customHeight="1">
      <c r="A188" s="62"/>
      <c r="B188" s="30"/>
      <c r="C188" s="23" t="s">
        <v>47</v>
      </c>
      <c r="D188" s="494" t="s">
        <v>46</v>
      </c>
      <c r="E188" s="495"/>
      <c r="F188" s="94">
        <f>SUM(F189:F189)</f>
        <v>1261</v>
      </c>
    </row>
    <row r="189" spans="1:14">
      <c r="A189" s="78"/>
      <c r="B189" s="57"/>
      <c r="C189" s="57"/>
      <c r="D189" s="27">
        <v>4700</v>
      </c>
      <c r="E189" s="35" t="s">
        <v>49</v>
      </c>
      <c r="F189" s="45">
        <v>1261</v>
      </c>
    </row>
    <row r="190" spans="1:14">
      <c r="A190" s="486" t="s">
        <v>103</v>
      </c>
      <c r="B190" s="487"/>
      <c r="C190" s="487"/>
      <c r="D190" s="487"/>
      <c r="E190" s="488"/>
      <c r="F190" s="93">
        <f>F15+F155</f>
        <v>8755683</v>
      </c>
    </row>
    <row r="191" spans="1:14">
      <c r="F191" s="274"/>
    </row>
    <row r="192" spans="1:14" ht="14.25" customHeight="1">
      <c r="A192" s="559" t="s">
        <v>65</v>
      </c>
      <c r="B192" s="559"/>
      <c r="C192" s="559"/>
      <c r="D192" s="559"/>
      <c r="E192" s="559"/>
      <c r="F192" s="559"/>
    </row>
    <row r="193" spans="1:6" ht="14.25" customHeight="1">
      <c r="A193" s="140">
        <v>4300</v>
      </c>
      <c r="B193" s="275" t="s">
        <v>17</v>
      </c>
      <c r="C193" s="171"/>
      <c r="D193" s="124"/>
      <c r="E193" s="276"/>
      <c r="F193" s="195"/>
    </row>
    <row r="194" spans="1:6">
      <c r="A194" s="137"/>
      <c r="B194" s="277"/>
      <c r="C194" s="124">
        <v>23050</v>
      </c>
      <c r="D194" s="276" t="s">
        <v>167</v>
      </c>
      <c r="E194" s="195"/>
      <c r="F194" s="195"/>
    </row>
    <row r="195" spans="1:6">
      <c r="A195" s="140"/>
      <c r="B195" s="192"/>
      <c r="C195" s="191"/>
      <c r="D195" s="140"/>
      <c r="E195" s="177"/>
      <c r="F195" s="278"/>
    </row>
    <row r="196" spans="1:6">
      <c r="A196" s="177"/>
      <c r="B196" s="177"/>
      <c r="C196" s="177"/>
      <c r="D196" s="177"/>
      <c r="E196" s="177"/>
      <c r="F196" s="177"/>
    </row>
    <row r="197" spans="1:6" ht="14.25" customHeight="1">
      <c r="A197" s="559"/>
      <c r="B197" s="559"/>
      <c r="C197" s="559"/>
      <c r="D197" s="559"/>
      <c r="E197" s="559"/>
      <c r="F197" s="559"/>
    </row>
  </sheetData>
  <mergeCells count="64">
    <mergeCell ref="A16:A96"/>
    <mergeCell ref="C16:E16"/>
    <mergeCell ref="D17:E17"/>
    <mergeCell ref="I25:I26"/>
    <mergeCell ref="J25:K26"/>
    <mergeCell ref="M5:M11"/>
    <mergeCell ref="N5:N11"/>
    <mergeCell ref="A12:F12"/>
    <mergeCell ref="J12:K12"/>
    <mergeCell ref="B15:E15"/>
    <mergeCell ref="L25:L26"/>
    <mergeCell ref="M25:M26"/>
    <mergeCell ref="N25:N26"/>
    <mergeCell ref="I27:I36"/>
    <mergeCell ref="J27:J36"/>
    <mergeCell ref="K27:K36"/>
    <mergeCell ref="L27:L36"/>
    <mergeCell ref="M27:M36"/>
    <mergeCell ref="N27:N36"/>
    <mergeCell ref="C98:E98"/>
    <mergeCell ref="D50:E50"/>
    <mergeCell ref="D52:E52"/>
    <mergeCell ref="C54:E54"/>
    <mergeCell ref="D55:E55"/>
    <mergeCell ref="D73:E73"/>
    <mergeCell ref="C75:E75"/>
    <mergeCell ref="D76:E76"/>
    <mergeCell ref="C82:E82"/>
    <mergeCell ref="B83:B96"/>
    <mergeCell ref="D83:E83"/>
    <mergeCell ref="C84:C96"/>
    <mergeCell ref="D142:E142"/>
    <mergeCell ref="D99:E99"/>
    <mergeCell ref="C110:E110"/>
    <mergeCell ref="D111:E111"/>
    <mergeCell ref="D121:E121"/>
    <mergeCell ref="C123:E123"/>
    <mergeCell ref="D124:E124"/>
    <mergeCell ref="C126:E126"/>
    <mergeCell ref="D127:E127"/>
    <mergeCell ref="D129:E129"/>
    <mergeCell ref="D133:E133"/>
    <mergeCell ref="D140:E140"/>
    <mergeCell ref="D181:E181"/>
    <mergeCell ref="A143:A154"/>
    <mergeCell ref="B143:B154"/>
    <mergeCell ref="D153:E153"/>
    <mergeCell ref="B155:E155"/>
    <mergeCell ref="C156:E156"/>
    <mergeCell ref="B157:B169"/>
    <mergeCell ref="D157:E157"/>
    <mergeCell ref="C158:C169"/>
    <mergeCell ref="C170:E170"/>
    <mergeCell ref="D171:E171"/>
    <mergeCell ref="C175:E175"/>
    <mergeCell ref="D176:E176"/>
    <mergeCell ref="D179:E179"/>
    <mergeCell ref="A197:F197"/>
    <mergeCell ref="C183:E183"/>
    <mergeCell ref="D184:E184"/>
    <mergeCell ref="C187:E187"/>
    <mergeCell ref="D188:E188"/>
    <mergeCell ref="A190:E190"/>
    <mergeCell ref="A192:F192"/>
  </mergeCells>
  <pageMargins left="0.31496062992125984" right="0.47244094488188981" top="0.39370078740157483" bottom="0.23622047244094491" header="0.15748031496062992" footer="0.19685039370078741"/>
  <pageSetup paperSize="9" scale="90" orientation="portrait" r:id="rId1"/>
  <rowBreaks count="3" manualBreakCount="3">
    <brk id="74" max="13" man="1"/>
    <brk id="125" max="13" man="1"/>
    <brk id="194" max="13" man="1"/>
  </rowBreaks>
  <colBreaks count="1" manualBreakCount="1">
    <brk id="6" max="1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opLeftCell="A110" workbookViewId="0">
      <selection activeCell="F141" sqref="F141"/>
    </sheetView>
  </sheetViews>
  <sheetFormatPr defaultRowHeight="14.25"/>
  <cols>
    <col min="1" max="1" width="5.375" customWidth="1"/>
    <col min="2" max="2" width="8.25" customWidth="1"/>
    <col min="3" max="3" width="10.25" customWidth="1"/>
    <col min="4" max="4" width="6.625" customWidth="1"/>
    <col min="5" max="5" width="51.375" customWidth="1"/>
    <col min="6" max="6" width="12.625" customWidth="1"/>
    <col min="7" max="7" width="10.125" bestFit="1" customWidth="1"/>
    <col min="11" max="11" width="33.375" customWidth="1"/>
    <col min="13" max="13" width="10.625" customWidth="1"/>
  </cols>
  <sheetData>
    <row r="1" spans="1:13" s="2" customFormat="1" ht="12.75">
      <c r="A1" s="1" t="s">
        <v>183</v>
      </c>
    </row>
    <row r="2" spans="1:13" s="2" customFormat="1" ht="12.75">
      <c r="A2" s="3" t="s">
        <v>184</v>
      </c>
    </row>
    <row r="3" spans="1:13" s="2" customFormat="1" ht="12.75">
      <c r="A3" s="3" t="s">
        <v>185</v>
      </c>
    </row>
    <row r="4" spans="1:13" ht="15">
      <c r="E4" s="4" t="s">
        <v>0</v>
      </c>
      <c r="F4" s="97">
        <v>44453</v>
      </c>
      <c r="G4" s="5"/>
      <c r="I4" s="164"/>
      <c r="J4" s="164"/>
      <c r="K4" s="164"/>
      <c r="L4" s="164"/>
      <c r="M4" s="549" t="s">
        <v>186</v>
      </c>
    </row>
    <row r="5" spans="1:13" ht="15">
      <c r="E5" s="4"/>
      <c r="F5" s="97"/>
      <c r="G5" s="5"/>
      <c r="I5" s="164"/>
      <c r="J5" s="164"/>
      <c r="K5" s="164"/>
      <c r="L5" s="164"/>
      <c r="M5" s="549"/>
    </row>
    <row r="6" spans="1:13">
      <c r="A6" s="6"/>
      <c r="F6" s="7"/>
      <c r="I6" s="164"/>
      <c r="J6" s="164"/>
      <c r="K6" s="164"/>
      <c r="L6" s="164"/>
      <c r="M6" s="549"/>
    </row>
    <row r="7" spans="1:13">
      <c r="B7" s="8"/>
      <c r="E7" s="1" t="s">
        <v>104</v>
      </c>
      <c r="F7" s="9"/>
      <c r="I7" s="164"/>
      <c r="J7" s="164"/>
      <c r="K7" s="164"/>
      <c r="L7" s="164"/>
      <c r="M7" s="549"/>
    </row>
    <row r="8" spans="1:13">
      <c r="E8" s="1" t="s">
        <v>105</v>
      </c>
      <c r="F8" s="10"/>
      <c r="I8" s="164"/>
      <c r="J8" s="164"/>
      <c r="K8" s="164"/>
      <c r="L8" s="164"/>
      <c r="M8" s="549"/>
    </row>
    <row r="9" spans="1:13">
      <c r="E9" s="3" t="s">
        <v>106</v>
      </c>
      <c r="F9" s="10"/>
      <c r="I9" s="164"/>
      <c r="J9" s="164"/>
      <c r="K9" s="164"/>
      <c r="L9" s="164"/>
      <c r="M9" s="549"/>
    </row>
    <row r="10" spans="1:13">
      <c r="E10" s="3" t="s">
        <v>107</v>
      </c>
      <c r="F10" s="10"/>
      <c r="I10" s="164"/>
      <c r="J10" s="164"/>
      <c r="K10" s="164"/>
      <c r="L10" s="165" t="s">
        <v>122</v>
      </c>
      <c r="M10" s="550"/>
    </row>
    <row r="11" spans="1:13" ht="31.5" customHeight="1">
      <c r="I11" s="166" t="s">
        <v>70</v>
      </c>
      <c r="J11" s="551" t="s">
        <v>137</v>
      </c>
      <c r="K11" s="552"/>
      <c r="L11" s="82">
        <f>SUM(L12:L18)</f>
        <v>4506</v>
      </c>
      <c r="M11" s="82">
        <f>SUM(M12:M18)</f>
        <v>4506</v>
      </c>
    </row>
    <row r="12" spans="1:13" ht="23.25" customHeight="1">
      <c r="A12" s="517" t="s">
        <v>108</v>
      </c>
      <c r="B12" s="517"/>
      <c r="C12" s="517"/>
      <c r="D12" s="517"/>
      <c r="E12" s="517"/>
      <c r="F12" s="517"/>
      <c r="I12" s="167"/>
      <c r="J12" s="31">
        <v>4017</v>
      </c>
      <c r="K12" s="147" t="s">
        <v>8</v>
      </c>
      <c r="L12" s="45">
        <f>SUM(M12:Q12)</f>
        <v>3826</v>
      </c>
      <c r="M12" s="279">
        <v>3826</v>
      </c>
    </row>
    <row r="13" spans="1:13">
      <c r="I13" s="169"/>
      <c r="J13" s="31">
        <v>4117</v>
      </c>
      <c r="K13" s="168" t="s">
        <v>126</v>
      </c>
      <c r="L13" s="45">
        <f t="shared" ref="L13:L14" si="0">SUM(M13:Q13)</f>
        <v>585</v>
      </c>
      <c r="M13" s="279">
        <v>585</v>
      </c>
    </row>
    <row r="14" spans="1:13" ht="12.75" customHeight="1">
      <c r="A14" s="280" t="s">
        <v>1</v>
      </c>
      <c r="B14" s="280" t="s">
        <v>2</v>
      </c>
      <c r="C14" s="280" t="s">
        <v>3</v>
      </c>
      <c r="D14" s="280" t="s">
        <v>4</v>
      </c>
      <c r="E14" s="281" t="s">
        <v>5</v>
      </c>
      <c r="F14" s="280" t="s">
        <v>6</v>
      </c>
      <c r="I14" s="170"/>
      <c r="J14" s="31">
        <v>4127</v>
      </c>
      <c r="K14" s="147" t="s">
        <v>11</v>
      </c>
      <c r="L14" s="45">
        <f t="shared" si="0"/>
        <v>95</v>
      </c>
      <c r="M14" s="279">
        <v>95</v>
      </c>
    </row>
    <row r="15" spans="1:13" s="64" customFormat="1" ht="11.1" customHeight="1">
      <c r="A15" s="282">
        <v>801</v>
      </c>
      <c r="B15" s="546" t="s">
        <v>33</v>
      </c>
      <c r="C15" s="546"/>
      <c r="D15" s="546"/>
      <c r="E15" s="540"/>
      <c r="F15" s="283">
        <f>F16+F68+F71+F85+F98+F101+F56</f>
        <v>8402919</v>
      </c>
    </row>
    <row r="16" spans="1:13" s="64" customFormat="1" ht="11.1" customHeight="1">
      <c r="A16" s="99"/>
      <c r="B16" s="179">
        <v>80101</v>
      </c>
      <c r="C16" s="530" t="s">
        <v>34</v>
      </c>
      <c r="D16" s="531"/>
      <c r="E16" s="532"/>
      <c r="F16" s="284">
        <f>F17+F49+F51+F53</f>
        <v>7128997</v>
      </c>
    </row>
    <row r="17" spans="1:6" ht="11.1" customHeight="1">
      <c r="A17" s="285"/>
      <c r="B17" s="130"/>
      <c r="C17" s="145" t="s">
        <v>35</v>
      </c>
      <c r="D17" s="539" t="s">
        <v>36</v>
      </c>
      <c r="E17" s="538"/>
      <c r="F17" s="286">
        <f>SUM(F18:F48)-F19-F20</f>
        <v>7028897</v>
      </c>
    </row>
    <row r="18" spans="1:6" ht="11.1" customHeight="1">
      <c r="A18" s="285"/>
      <c r="B18" s="131"/>
      <c r="C18" s="132"/>
      <c r="D18" s="146">
        <v>3020</v>
      </c>
      <c r="E18" s="147" t="s">
        <v>7</v>
      </c>
      <c r="F18" s="148">
        <f>F19+F20</f>
        <v>7400</v>
      </c>
    </row>
    <row r="19" spans="1:6" ht="11.1" customHeight="1">
      <c r="A19" s="285"/>
      <c r="B19" s="131"/>
      <c r="C19" s="133"/>
      <c r="D19" s="146"/>
      <c r="E19" s="149" t="s">
        <v>109</v>
      </c>
      <c r="F19" s="150">
        <v>7400</v>
      </c>
    </row>
    <row r="20" spans="1:6" ht="11.1" customHeight="1">
      <c r="A20" s="285"/>
      <c r="B20" s="131"/>
      <c r="C20" s="133"/>
      <c r="D20" s="146"/>
      <c r="E20" s="149" t="s">
        <v>187</v>
      </c>
      <c r="F20" s="150">
        <v>0</v>
      </c>
    </row>
    <row r="21" spans="1:6" ht="11.1" customHeight="1">
      <c r="A21" s="285"/>
      <c r="B21" s="131"/>
      <c r="C21" s="133"/>
      <c r="D21" s="146">
        <v>4010</v>
      </c>
      <c r="E21" s="147" t="s">
        <v>8</v>
      </c>
      <c r="F21" s="287">
        <v>4804039</v>
      </c>
    </row>
    <row r="22" spans="1:6" ht="11.1" customHeight="1">
      <c r="A22" s="285"/>
      <c r="B22" s="131"/>
      <c r="C22" s="133"/>
      <c r="D22" s="146">
        <v>4040</v>
      </c>
      <c r="E22" s="147" t="s">
        <v>9</v>
      </c>
      <c r="F22" s="148">
        <v>392305</v>
      </c>
    </row>
    <row r="23" spans="1:6" ht="11.1" customHeight="1">
      <c r="A23" s="285"/>
      <c r="B23" s="131"/>
      <c r="C23" s="133"/>
      <c r="D23" s="146">
        <v>4110</v>
      </c>
      <c r="E23" s="147" t="s">
        <v>10</v>
      </c>
      <c r="F23" s="104">
        <f>939828+15000</f>
        <v>954828</v>
      </c>
    </row>
    <row r="24" spans="1:6" ht="11.1" customHeight="1">
      <c r="A24" s="285"/>
      <c r="B24" s="131"/>
      <c r="C24" s="133"/>
      <c r="D24" s="146">
        <v>4120</v>
      </c>
      <c r="E24" s="147" t="s">
        <v>11</v>
      </c>
      <c r="F24" s="104">
        <f>134027-14000</f>
        <v>120027</v>
      </c>
    </row>
    <row r="25" spans="1:6" ht="11.1" customHeight="1">
      <c r="A25" s="285"/>
      <c r="B25" s="131"/>
      <c r="C25" s="133"/>
      <c r="D25" s="146">
        <v>4140</v>
      </c>
      <c r="E25" s="147" t="s">
        <v>110</v>
      </c>
      <c r="F25" s="104">
        <f>18000+2304</f>
        <v>20304</v>
      </c>
    </row>
    <row r="26" spans="1:6" ht="11.1" customHeight="1">
      <c r="A26" s="285"/>
      <c r="B26" s="131"/>
      <c r="C26" s="133"/>
      <c r="D26" s="146">
        <v>4170</v>
      </c>
      <c r="E26" s="147" t="s">
        <v>67</v>
      </c>
      <c r="F26" s="104">
        <v>0</v>
      </c>
    </row>
    <row r="27" spans="1:6" ht="11.1" customHeight="1">
      <c r="A27" s="285"/>
      <c r="B27" s="131"/>
      <c r="C27" s="133"/>
      <c r="D27" s="146">
        <v>4210</v>
      </c>
      <c r="E27" s="35" t="s">
        <v>37</v>
      </c>
      <c r="F27" s="104">
        <v>17406</v>
      </c>
    </row>
    <row r="28" spans="1:6" ht="11.1" customHeight="1">
      <c r="A28" s="285"/>
      <c r="B28" s="131"/>
      <c r="C28" s="133"/>
      <c r="D28" s="146"/>
      <c r="E28" s="147" t="s">
        <v>14</v>
      </c>
      <c r="F28" s="104">
        <v>15000</v>
      </c>
    </row>
    <row r="29" spans="1:6" ht="11.1" customHeight="1">
      <c r="A29" s="285"/>
      <c r="B29" s="131"/>
      <c r="C29" s="133"/>
      <c r="D29" s="146">
        <v>4220</v>
      </c>
      <c r="E29" s="35" t="s">
        <v>85</v>
      </c>
      <c r="F29" s="104">
        <v>0</v>
      </c>
    </row>
    <row r="30" spans="1:6" ht="11.1" customHeight="1">
      <c r="A30" s="285"/>
      <c r="B30" s="131"/>
      <c r="C30" s="133"/>
      <c r="D30" s="146">
        <v>4240</v>
      </c>
      <c r="E30" s="147" t="s">
        <v>68</v>
      </c>
      <c r="F30" s="104">
        <f>10000+50000</f>
        <v>60000</v>
      </c>
    </row>
    <row r="31" spans="1:6" ht="11.1" customHeight="1">
      <c r="A31" s="285"/>
      <c r="B31" s="131"/>
      <c r="C31" s="133"/>
      <c r="D31" s="151">
        <v>4260</v>
      </c>
      <c r="E31" s="288" t="s">
        <v>132</v>
      </c>
      <c r="F31" s="104">
        <v>140000</v>
      </c>
    </row>
    <row r="32" spans="1:6" ht="11.1" customHeight="1">
      <c r="A32" s="285"/>
      <c r="B32" s="131"/>
      <c r="C32" s="133"/>
      <c r="D32" s="151"/>
      <c r="E32" s="288" t="s">
        <v>131</v>
      </c>
      <c r="F32" s="104">
        <v>0</v>
      </c>
    </row>
    <row r="33" spans="1:6" ht="11.1" customHeight="1">
      <c r="A33" s="285"/>
      <c r="B33" s="131"/>
      <c r="C33" s="133"/>
      <c r="D33" s="151"/>
      <c r="E33" s="288" t="s">
        <v>38</v>
      </c>
      <c r="F33" s="104">
        <v>130000</v>
      </c>
    </row>
    <row r="34" spans="1:6" ht="11.1" customHeight="1">
      <c r="A34" s="285"/>
      <c r="B34" s="131"/>
      <c r="C34" s="133"/>
      <c r="D34" s="151">
        <v>4280</v>
      </c>
      <c r="E34" s="288" t="s">
        <v>16</v>
      </c>
      <c r="F34" s="104">
        <v>4300</v>
      </c>
    </row>
    <row r="35" spans="1:6" ht="12" customHeight="1">
      <c r="A35" s="285"/>
      <c r="B35" s="131"/>
      <c r="C35" s="133"/>
      <c r="D35" s="151">
        <v>4300</v>
      </c>
      <c r="E35" s="288" t="s">
        <v>17</v>
      </c>
      <c r="F35" s="104">
        <v>67500</v>
      </c>
    </row>
    <row r="36" spans="1:6" ht="12" customHeight="1">
      <c r="A36" s="285"/>
      <c r="B36" s="131"/>
      <c r="C36" s="133"/>
      <c r="D36" s="151"/>
      <c r="E36" s="153" t="s">
        <v>188</v>
      </c>
      <c r="F36" s="104">
        <v>6000</v>
      </c>
    </row>
    <row r="37" spans="1:6" ht="12" customHeight="1">
      <c r="A37" s="285"/>
      <c r="B37" s="131"/>
      <c r="C37" s="133"/>
      <c r="D37" s="151"/>
      <c r="E37" s="153" t="s">
        <v>189</v>
      </c>
      <c r="F37" s="148">
        <v>0</v>
      </c>
    </row>
    <row r="38" spans="1:6" ht="12" customHeight="1">
      <c r="A38" s="285"/>
      <c r="B38" s="131"/>
      <c r="C38" s="133"/>
      <c r="D38" s="151"/>
      <c r="E38" s="288" t="s">
        <v>21</v>
      </c>
      <c r="F38" s="104">
        <v>5000</v>
      </c>
    </row>
    <row r="39" spans="1:6" ht="10.5" customHeight="1">
      <c r="A39" s="285"/>
      <c r="B39" s="131"/>
      <c r="C39" s="133"/>
      <c r="D39" s="151">
        <v>4360</v>
      </c>
      <c r="E39" s="147" t="s">
        <v>23</v>
      </c>
      <c r="F39" s="148">
        <v>0</v>
      </c>
    </row>
    <row r="40" spans="1:6" ht="10.5" customHeight="1">
      <c r="A40" s="285"/>
      <c r="B40" s="131"/>
      <c r="C40" s="133"/>
      <c r="D40" s="151"/>
      <c r="E40" s="147" t="s">
        <v>147</v>
      </c>
      <c r="F40" s="104">
        <v>12000</v>
      </c>
    </row>
    <row r="41" spans="1:6" ht="11.1" customHeight="1">
      <c r="A41" s="285"/>
      <c r="B41" s="131"/>
      <c r="C41" s="133"/>
      <c r="D41" s="146">
        <v>4410</v>
      </c>
      <c r="E41" s="147" t="s">
        <v>24</v>
      </c>
      <c r="F41" s="104">
        <v>440</v>
      </c>
    </row>
    <row r="42" spans="1:6" ht="11.1" customHeight="1">
      <c r="A42" s="285"/>
      <c r="B42" s="131"/>
      <c r="C42" s="133"/>
      <c r="D42" s="146">
        <v>4430</v>
      </c>
      <c r="E42" s="147" t="s">
        <v>25</v>
      </c>
      <c r="F42" s="148">
        <v>0</v>
      </c>
    </row>
    <row r="43" spans="1:6" s="64" customFormat="1" ht="11.1" customHeight="1">
      <c r="A43" s="285"/>
      <c r="B43" s="131"/>
      <c r="C43" s="133"/>
      <c r="D43" s="146">
        <v>4440</v>
      </c>
      <c r="E43" s="147" t="s">
        <v>26</v>
      </c>
      <c r="F43" s="104">
        <v>232420</v>
      </c>
    </row>
    <row r="44" spans="1:6" ht="11.1" customHeight="1">
      <c r="A44" s="285"/>
      <c r="B44" s="131"/>
      <c r="C44" s="133"/>
      <c r="D44" s="162">
        <v>4510</v>
      </c>
      <c r="E44" s="153" t="s">
        <v>27</v>
      </c>
      <c r="F44" s="148">
        <v>0</v>
      </c>
    </row>
    <row r="45" spans="1:6" ht="11.1" customHeight="1">
      <c r="A45" s="285"/>
      <c r="B45" s="131"/>
      <c r="C45" s="133"/>
      <c r="D45" s="43">
        <v>4520</v>
      </c>
      <c r="E45" s="28" t="s">
        <v>39</v>
      </c>
      <c r="F45" s="104">
        <v>13200</v>
      </c>
    </row>
    <row r="46" spans="1:6" ht="11.1" customHeight="1">
      <c r="A46" s="285"/>
      <c r="B46" s="131"/>
      <c r="C46" s="133"/>
      <c r="D46" s="43">
        <v>4610</v>
      </c>
      <c r="E46" s="28" t="s">
        <v>45</v>
      </c>
      <c r="F46" s="104">
        <v>0</v>
      </c>
    </row>
    <row r="47" spans="1:6" ht="11.1" customHeight="1">
      <c r="A47" s="285"/>
      <c r="B47" s="131"/>
      <c r="C47" s="133"/>
      <c r="D47" s="146">
        <v>4700</v>
      </c>
      <c r="E47" s="147" t="s">
        <v>49</v>
      </c>
      <c r="F47" s="104">
        <v>1000</v>
      </c>
    </row>
    <row r="48" spans="1:6" ht="11.1" customHeight="1">
      <c r="A48" s="285"/>
      <c r="B48" s="131"/>
      <c r="C48" s="133"/>
      <c r="D48" s="27">
        <v>4710</v>
      </c>
      <c r="E48" s="147" t="s">
        <v>29</v>
      </c>
      <c r="F48" s="104">
        <v>25728</v>
      </c>
    </row>
    <row r="49" spans="1:6" ht="11.1" customHeight="1">
      <c r="A49" s="285"/>
      <c r="B49" s="131"/>
      <c r="C49" s="154" t="s">
        <v>30</v>
      </c>
      <c r="D49" s="601" t="s">
        <v>31</v>
      </c>
      <c r="E49" s="601"/>
      <c r="F49" s="286">
        <f>F50</f>
        <v>74000</v>
      </c>
    </row>
    <row r="50" spans="1:6" ht="11.1" customHeight="1">
      <c r="A50" s="285"/>
      <c r="B50" s="131"/>
      <c r="C50" s="132"/>
      <c r="D50" s="172">
        <v>4270</v>
      </c>
      <c r="E50" s="156" t="s">
        <v>32</v>
      </c>
      <c r="F50" s="104">
        <v>74000</v>
      </c>
    </row>
    <row r="51" spans="1:6" ht="11.1" customHeight="1">
      <c r="A51" s="285"/>
      <c r="B51" s="161"/>
      <c r="C51" s="157" t="s">
        <v>158</v>
      </c>
      <c r="D51" s="601" t="s">
        <v>159</v>
      </c>
      <c r="E51" s="601"/>
      <c r="F51" s="286">
        <f>F52</f>
        <v>26100</v>
      </c>
    </row>
    <row r="52" spans="1:6" ht="11.1" customHeight="1">
      <c r="A52" s="285"/>
      <c r="B52" s="161"/>
      <c r="C52" s="130"/>
      <c r="D52" s="172">
        <v>4300</v>
      </c>
      <c r="E52" s="289" t="s">
        <v>17</v>
      </c>
      <c r="F52" s="104">
        <v>26100</v>
      </c>
    </row>
    <row r="53" spans="1:6" ht="11.1" customHeight="1">
      <c r="A53" s="285"/>
      <c r="B53" s="161"/>
      <c r="C53" s="157" t="s">
        <v>40</v>
      </c>
      <c r="D53" s="543" t="s">
        <v>41</v>
      </c>
      <c r="E53" s="544"/>
      <c r="F53" s="290">
        <f>F54+F55</f>
        <v>0</v>
      </c>
    </row>
    <row r="54" spans="1:6" ht="11.1" customHeight="1">
      <c r="A54" s="285"/>
      <c r="B54" s="161"/>
      <c r="C54" s="173"/>
      <c r="D54" s="158">
        <v>4210</v>
      </c>
      <c r="E54" s="147" t="s">
        <v>37</v>
      </c>
      <c r="F54" s="104">
        <v>0</v>
      </c>
    </row>
    <row r="55" spans="1:6" ht="11.1" customHeight="1">
      <c r="A55" s="285"/>
      <c r="B55" s="161"/>
      <c r="C55" s="133"/>
      <c r="D55" s="158">
        <v>4300</v>
      </c>
      <c r="E55" s="288" t="s">
        <v>17</v>
      </c>
      <c r="F55" s="104">
        <v>0</v>
      </c>
    </row>
    <row r="56" spans="1:6" ht="11.1" customHeight="1">
      <c r="A56" s="285"/>
      <c r="B56" s="291">
        <v>80103</v>
      </c>
      <c r="C56" s="526" t="s">
        <v>42</v>
      </c>
      <c r="D56" s="527"/>
      <c r="E56" s="528"/>
      <c r="F56" s="290">
        <f>F57+F66</f>
        <v>237194</v>
      </c>
    </row>
    <row r="57" spans="1:6" ht="11.1" customHeight="1">
      <c r="A57" s="285"/>
      <c r="B57" s="133"/>
      <c r="C57" s="157" t="s">
        <v>43</v>
      </c>
      <c r="D57" s="605" t="s">
        <v>190</v>
      </c>
      <c r="E57" s="544"/>
      <c r="F57" s="126">
        <f>SUM(F58:F65)</f>
        <v>237194</v>
      </c>
    </row>
    <row r="58" spans="1:6" ht="11.1" customHeight="1">
      <c r="A58" s="285"/>
      <c r="B58" s="159"/>
      <c r="C58" s="292"/>
      <c r="D58" s="27">
        <v>4010</v>
      </c>
      <c r="E58" s="147" t="s">
        <v>8</v>
      </c>
      <c r="F58" s="104">
        <v>180429</v>
      </c>
    </row>
    <row r="59" spans="1:6" ht="11.1" customHeight="1">
      <c r="A59" s="285"/>
      <c r="B59" s="159"/>
      <c r="C59" s="292"/>
      <c r="D59" s="27">
        <v>4040</v>
      </c>
      <c r="E59" s="147" t="s">
        <v>9</v>
      </c>
      <c r="F59" s="104">
        <v>8497</v>
      </c>
    </row>
    <row r="60" spans="1:6" ht="11.1" customHeight="1">
      <c r="A60" s="285"/>
      <c r="B60" s="159"/>
      <c r="C60" s="292"/>
      <c r="D60" s="27">
        <v>4110</v>
      </c>
      <c r="E60" s="147" t="s">
        <v>10</v>
      </c>
      <c r="F60" s="104">
        <v>31862</v>
      </c>
    </row>
    <row r="61" spans="1:6" ht="11.1" customHeight="1">
      <c r="A61" s="285"/>
      <c r="B61" s="159"/>
      <c r="C61" s="292"/>
      <c r="D61" s="146">
        <v>4120</v>
      </c>
      <c r="E61" s="147" t="s">
        <v>11</v>
      </c>
      <c r="F61" s="104">
        <v>4544</v>
      </c>
    </row>
    <row r="62" spans="1:6" ht="11.1" customHeight="1">
      <c r="A62" s="285"/>
      <c r="B62" s="161"/>
      <c r="C62" s="159"/>
      <c r="D62" s="146">
        <v>4210</v>
      </c>
      <c r="E62" s="35" t="s">
        <v>37</v>
      </c>
      <c r="F62" s="104">
        <v>2000</v>
      </c>
    </row>
    <row r="63" spans="1:6" ht="11.1" customHeight="1">
      <c r="A63" s="285"/>
      <c r="B63" s="161"/>
      <c r="C63" s="159"/>
      <c r="D63" s="146">
        <v>4240</v>
      </c>
      <c r="E63" s="147" t="s">
        <v>68</v>
      </c>
      <c r="F63" s="148">
        <v>1000</v>
      </c>
    </row>
    <row r="64" spans="1:6" ht="11.1" customHeight="1">
      <c r="A64" s="285"/>
      <c r="B64" s="161"/>
      <c r="C64" s="159"/>
      <c r="D64" s="146">
        <v>4440</v>
      </c>
      <c r="E64" s="147" t="s">
        <v>26</v>
      </c>
      <c r="F64" s="148">
        <v>7873</v>
      </c>
    </row>
    <row r="65" spans="1:6" ht="11.1" customHeight="1">
      <c r="A65" s="285"/>
      <c r="B65" s="161"/>
      <c r="C65" s="159"/>
      <c r="D65" s="27">
        <v>4710</v>
      </c>
      <c r="E65" s="147" t="s">
        <v>29</v>
      </c>
      <c r="F65" s="148">
        <v>989</v>
      </c>
    </row>
    <row r="66" spans="1:6" ht="11.1" customHeight="1">
      <c r="A66" s="285"/>
      <c r="B66" s="161"/>
      <c r="C66" s="154" t="s">
        <v>30</v>
      </c>
      <c r="D66" s="601" t="s">
        <v>31</v>
      </c>
      <c r="E66" s="601"/>
      <c r="F66" s="290">
        <f>F67</f>
        <v>0</v>
      </c>
    </row>
    <row r="67" spans="1:6" ht="11.1" customHeight="1">
      <c r="A67" s="285"/>
      <c r="B67" s="161"/>
      <c r="C67" s="132"/>
      <c r="D67" s="172">
        <v>4270</v>
      </c>
      <c r="E67" s="156" t="s">
        <v>32</v>
      </c>
      <c r="F67" s="148"/>
    </row>
    <row r="68" spans="1:6" ht="11.1" customHeight="1">
      <c r="A68" s="293"/>
      <c r="B68" s="294">
        <v>80146</v>
      </c>
      <c r="C68" s="526" t="s">
        <v>46</v>
      </c>
      <c r="D68" s="527"/>
      <c r="E68" s="528"/>
      <c r="F68" s="284">
        <f>F69</f>
        <v>11131</v>
      </c>
    </row>
    <row r="69" spans="1:6" ht="11.1" customHeight="1">
      <c r="A69" s="285"/>
      <c r="B69" s="131"/>
      <c r="C69" s="145" t="s">
        <v>47</v>
      </c>
      <c r="D69" s="539" t="s">
        <v>46</v>
      </c>
      <c r="E69" s="538"/>
      <c r="F69" s="286">
        <f>SUM(F70:F70)</f>
        <v>11131</v>
      </c>
    </row>
    <row r="70" spans="1:6" ht="11.1" customHeight="1">
      <c r="A70" s="285"/>
      <c r="B70" s="131"/>
      <c r="C70" s="133"/>
      <c r="D70" s="146">
        <v>4700</v>
      </c>
      <c r="E70" s="147" t="s">
        <v>49</v>
      </c>
      <c r="F70" s="148">
        <v>11131</v>
      </c>
    </row>
    <row r="71" spans="1:6" ht="11.1" customHeight="1">
      <c r="A71" s="293"/>
      <c r="B71" s="294">
        <v>80148</v>
      </c>
      <c r="C71" s="526" t="s">
        <v>50</v>
      </c>
      <c r="D71" s="527"/>
      <c r="E71" s="528"/>
      <c r="F71" s="284">
        <f>F72</f>
        <v>345957</v>
      </c>
    </row>
    <row r="72" spans="1:6" ht="10.5" customHeight="1">
      <c r="A72" s="285"/>
      <c r="B72" s="553"/>
      <c r="C72" s="145" t="s">
        <v>51</v>
      </c>
      <c r="D72" s="539" t="s">
        <v>52</v>
      </c>
      <c r="E72" s="538"/>
      <c r="F72" s="286">
        <f>SUM(F73:F84)-F74</f>
        <v>345957</v>
      </c>
    </row>
    <row r="73" spans="1:6" ht="11.25" customHeight="1">
      <c r="A73" s="285"/>
      <c r="B73" s="554"/>
      <c r="C73" s="553"/>
      <c r="D73" s="146">
        <v>3020</v>
      </c>
      <c r="E73" s="147" t="s">
        <v>7</v>
      </c>
      <c r="F73" s="148">
        <f>F74</f>
        <v>1000</v>
      </c>
    </row>
    <row r="74" spans="1:6" ht="11.25" customHeight="1">
      <c r="A74" s="285"/>
      <c r="B74" s="554"/>
      <c r="C74" s="554"/>
      <c r="D74" s="146"/>
      <c r="E74" s="149" t="s">
        <v>109</v>
      </c>
      <c r="F74" s="150">
        <v>1000</v>
      </c>
    </row>
    <row r="75" spans="1:6" s="64" customFormat="1" ht="11.1" customHeight="1">
      <c r="A75" s="285"/>
      <c r="B75" s="554"/>
      <c r="C75" s="554"/>
      <c r="D75" s="146">
        <v>4010</v>
      </c>
      <c r="E75" s="147" t="s">
        <v>8</v>
      </c>
      <c r="F75" s="148">
        <v>257463</v>
      </c>
    </row>
    <row r="76" spans="1:6" ht="11.25" customHeight="1">
      <c r="A76" s="285"/>
      <c r="B76" s="554"/>
      <c r="C76" s="554"/>
      <c r="D76" s="146">
        <v>4040</v>
      </c>
      <c r="E76" s="147" t="s">
        <v>9</v>
      </c>
      <c r="F76" s="148">
        <v>15951</v>
      </c>
    </row>
    <row r="77" spans="1:6" ht="12" customHeight="1">
      <c r="A77" s="285"/>
      <c r="B77" s="554"/>
      <c r="C77" s="554"/>
      <c r="D77" s="146">
        <v>4110</v>
      </c>
      <c r="E77" s="147" t="s">
        <v>10</v>
      </c>
      <c r="F77" s="148">
        <v>48091</v>
      </c>
    </row>
    <row r="78" spans="1:6" ht="12" customHeight="1">
      <c r="A78" s="285"/>
      <c r="B78" s="554"/>
      <c r="C78" s="554"/>
      <c r="D78" s="146">
        <v>4120</v>
      </c>
      <c r="E78" s="147" t="s">
        <v>11</v>
      </c>
      <c r="F78" s="148">
        <v>6858</v>
      </c>
    </row>
    <row r="79" spans="1:6" s="64" customFormat="1" ht="11.1" customHeight="1">
      <c r="A79" s="285"/>
      <c r="B79" s="554"/>
      <c r="C79" s="554"/>
      <c r="D79" s="146">
        <v>4210</v>
      </c>
      <c r="E79" s="147" t="s">
        <v>13</v>
      </c>
      <c r="F79" s="148">
        <v>4000</v>
      </c>
    </row>
    <row r="80" spans="1:6" ht="11.1" customHeight="1">
      <c r="A80" s="285"/>
      <c r="B80" s="554"/>
      <c r="C80" s="554"/>
      <c r="D80" s="146">
        <v>4220</v>
      </c>
      <c r="E80" s="147" t="s">
        <v>85</v>
      </c>
      <c r="F80" s="148">
        <v>0</v>
      </c>
    </row>
    <row r="81" spans="1:6" ht="11.1" customHeight="1">
      <c r="A81" s="285"/>
      <c r="B81" s="554"/>
      <c r="C81" s="554"/>
      <c r="D81" s="146">
        <v>4260</v>
      </c>
      <c r="E81" s="288" t="s">
        <v>38</v>
      </c>
      <c r="F81" s="148">
        <v>2000</v>
      </c>
    </row>
    <row r="82" spans="1:6" ht="11.1" customHeight="1">
      <c r="A82" s="285"/>
      <c r="B82" s="554"/>
      <c r="C82" s="554"/>
      <c r="D82" s="146">
        <v>4300</v>
      </c>
      <c r="E82" s="288" t="s">
        <v>86</v>
      </c>
      <c r="F82" s="148">
        <v>0</v>
      </c>
    </row>
    <row r="83" spans="1:6" ht="11.1" customHeight="1">
      <c r="A83" s="285"/>
      <c r="B83" s="554"/>
      <c r="C83" s="554"/>
      <c r="D83" s="146">
        <v>4440</v>
      </c>
      <c r="E83" s="147" t="s">
        <v>73</v>
      </c>
      <c r="F83" s="148">
        <v>9302</v>
      </c>
    </row>
    <row r="84" spans="1:6" s="15" customFormat="1" ht="12" customHeight="1">
      <c r="A84" s="295"/>
      <c r="B84" s="555"/>
      <c r="C84" s="555"/>
      <c r="D84" s="27">
        <v>4710</v>
      </c>
      <c r="E84" s="147" t="s">
        <v>29</v>
      </c>
      <c r="F84" s="148">
        <v>1292</v>
      </c>
    </row>
    <row r="85" spans="1:6" ht="37.5" customHeight="1">
      <c r="A85" s="111"/>
      <c r="B85" s="86">
        <v>80150</v>
      </c>
      <c r="C85" s="491" t="s">
        <v>191</v>
      </c>
      <c r="D85" s="492"/>
      <c r="E85" s="493"/>
      <c r="F85" s="125">
        <f>F86+F95</f>
        <v>499314</v>
      </c>
    </row>
    <row r="86" spans="1:6" ht="24" customHeight="1">
      <c r="A86" s="62"/>
      <c r="B86" s="30"/>
      <c r="C86" s="23" t="s">
        <v>54</v>
      </c>
      <c r="D86" s="494" t="s">
        <v>55</v>
      </c>
      <c r="E86" s="495"/>
      <c r="F86" s="126">
        <f>SUM(F87:F94)</f>
        <v>499314</v>
      </c>
    </row>
    <row r="87" spans="1:6" ht="11.1" customHeight="1">
      <c r="A87" s="285"/>
      <c r="B87" s="133"/>
      <c r="C87" s="173"/>
      <c r="D87" s="146">
        <v>4010</v>
      </c>
      <c r="E87" s="147" t="s">
        <v>8</v>
      </c>
      <c r="F87" s="296">
        <v>392128</v>
      </c>
    </row>
    <row r="88" spans="1:6" ht="11.1" customHeight="1">
      <c r="A88" s="285"/>
      <c r="B88" s="133"/>
      <c r="C88" s="173"/>
      <c r="D88" s="146">
        <v>4040</v>
      </c>
      <c r="E88" s="147" t="s">
        <v>9</v>
      </c>
      <c r="F88" s="296">
        <v>22712</v>
      </c>
    </row>
    <row r="89" spans="1:6" ht="11.1" customHeight="1">
      <c r="A89" s="285"/>
      <c r="B89" s="133"/>
      <c r="C89" s="173"/>
      <c r="D89" s="146">
        <v>4110</v>
      </c>
      <c r="E89" s="147" t="s">
        <v>10</v>
      </c>
      <c r="F89" s="296">
        <v>71311</v>
      </c>
    </row>
    <row r="90" spans="1:6" ht="11.1" customHeight="1">
      <c r="A90" s="285"/>
      <c r="B90" s="133"/>
      <c r="C90" s="173"/>
      <c r="D90" s="146">
        <v>4120</v>
      </c>
      <c r="E90" s="147" t="s">
        <v>11</v>
      </c>
      <c r="F90" s="296">
        <v>10163</v>
      </c>
    </row>
    <row r="91" spans="1:6" ht="11.1" customHeight="1">
      <c r="A91" s="285"/>
      <c r="B91" s="133"/>
      <c r="C91" s="173"/>
      <c r="D91" s="146">
        <v>4210</v>
      </c>
      <c r="E91" s="147" t="s">
        <v>13</v>
      </c>
      <c r="F91" s="296">
        <v>1000</v>
      </c>
    </row>
    <row r="92" spans="1:6" ht="11.1" customHeight="1">
      <c r="A92" s="285"/>
      <c r="B92" s="133"/>
      <c r="C92" s="173"/>
      <c r="D92" s="146">
        <v>4240</v>
      </c>
      <c r="E92" s="147" t="s">
        <v>68</v>
      </c>
      <c r="F92" s="296">
        <v>2000</v>
      </c>
    </row>
    <row r="93" spans="1:6" ht="11.1" customHeight="1">
      <c r="A93" s="285"/>
      <c r="B93" s="133"/>
      <c r="C93" s="173"/>
      <c r="D93" s="146">
        <v>4300</v>
      </c>
      <c r="E93" s="288" t="s">
        <v>17</v>
      </c>
      <c r="F93" s="296">
        <v>0</v>
      </c>
    </row>
    <row r="94" spans="1:6" ht="11.1" customHeight="1">
      <c r="A94" s="285"/>
      <c r="B94" s="133"/>
      <c r="C94" s="173"/>
      <c r="D94" s="146">
        <v>4440</v>
      </c>
      <c r="E94" s="147" t="s">
        <v>73</v>
      </c>
      <c r="F94" s="148">
        <v>0</v>
      </c>
    </row>
    <row r="95" spans="1:6" ht="11.1" customHeight="1">
      <c r="A95" s="285"/>
      <c r="B95" s="133"/>
      <c r="C95" s="154" t="s">
        <v>30</v>
      </c>
      <c r="D95" s="601" t="s">
        <v>31</v>
      </c>
      <c r="E95" s="601"/>
      <c r="F95" s="290">
        <f>F96</f>
        <v>0</v>
      </c>
    </row>
    <row r="96" spans="1:6" ht="13.5" customHeight="1">
      <c r="A96" s="295"/>
      <c r="B96" s="181"/>
      <c r="C96" s="136"/>
      <c r="D96" s="146">
        <v>4270</v>
      </c>
      <c r="E96" s="153" t="s">
        <v>32</v>
      </c>
      <c r="F96" s="148">
        <v>0</v>
      </c>
    </row>
    <row r="97" spans="1:6" s="15" customFormat="1" ht="18.75" customHeight="1">
      <c r="A97" s="280" t="s">
        <v>1</v>
      </c>
      <c r="B97" s="280" t="s">
        <v>2</v>
      </c>
      <c r="C97" s="280" t="s">
        <v>3</v>
      </c>
      <c r="D97" s="280" t="s">
        <v>4</v>
      </c>
      <c r="E97" s="280" t="s">
        <v>5</v>
      </c>
      <c r="F97" s="280" t="s">
        <v>6</v>
      </c>
    </row>
    <row r="98" spans="1:6" ht="23.25" customHeight="1">
      <c r="A98" s="285"/>
      <c r="B98" s="297">
        <v>80153</v>
      </c>
      <c r="C98" s="602" t="s">
        <v>57</v>
      </c>
      <c r="D98" s="603"/>
      <c r="E98" s="604"/>
      <c r="F98" s="290">
        <f>F99</f>
        <v>103316</v>
      </c>
    </row>
    <row r="99" spans="1:6" s="64" customFormat="1" ht="22.5" customHeight="1">
      <c r="A99" s="285"/>
      <c r="B99" s="181"/>
      <c r="C99" s="145" t="s">
        <v>162</v>
      </c>
      <c r="D99" s="543" t="s">
        <v>192</v>
      </c>
      <c r="E99" s="544"/>
      <c r="F99" s="290">
        <f>F100</f>
        <v>103316</v>
      </c>
    </row>
    <row r="100" spans="1:6" s="64" customFormat="1" ht="16.5" customHeight="1">
      <c r="A100" s="285"/>
      <c r="B100" s="181"/>
      <c r="C100" s="181"/>
      <c r="D100" s="146">
        <v>4240</v>
      </c>
      <c r="E100" s="153" t="s">
        <v>193</v>
      </c>
      <c r="F100" s="148">
        <v>103316</v>
      </c>
    </row>
    <row r="101" spans="1:6" s="64" customFormat="1" ht="15" customHeight="1">
      <c r="A101" s="285"/>
      <c r="B101" s="298">
        <v>80195</v>
      </c>
      <c r="C101" s="535" t="s">
        <v>59</v>
      </c>
      <c r="D101" s="535"/>
      <c r="E101" s="530"/>
      <c r="F101" s="283">
        <f>F114+F104+F102+F112</f>
        <v>77010</v>
      </c>
    </row>
    <row r="102" spans="1:6" s="64" customFormat="1" ht="15" customHeight="1">
      <c r="A102" s="285"/>
      <c r="B102" s="299"/>
      <c r="C102" s="84" t="s">
        <v>60</v>
      </c>
      <c r="D102" s="484" t="s">
        <v>61</v>
      </c>
      <c r="E102" s="485"/>
      <c r="F102" s="24">
        <f>F103</f>
        <v>36804</v>
      </c>
    </row>
    <row r="103" spans="1:6" s="64" customFormat="1" ht="11.25" customHeight="1">
      <c r="A103" s="285"/>
      <c r="B103" s="299"/>
      <c r="C103" s="61"/>
      <c r="D103" s="74">
        <v>4440</v>
      </c>
      <c r="E103" s="75" t="s">
        <v>62</v>
      </c>
      <c r="F103" s="67">
        <v>36804</v>
      </c>
    </row>
    <row r="104" spans="1:6" ht="24.75" customHeight="1">
      <c r="A104" s="285"/>
      <c r="B104" s="299"/>
      <c r="C104" s="70" t="s">
        <v>63</v>
      </c>
      <c r="D104" s="598" t="s">
        <v>64</v>
      </c>
      <c r="E104" s="599"/>
      <c r="F104" s="20">
        <f>SUM(F105:F111)</f>
        <v>0</v>
      </c>
    </row>
    <row r="105" spans="1:6" ht="11.1" customHeight="1">
      <c r="A105" s="285"/>
      <c r="B105" s="300"/>
      <c r="C105" s="179"/>
      <c r="D105" s="162">
        <v>4110</v>
      </c>
      <c r="E105" s="147" t="s">
        <v>194</v>
      </c>
      <c r="F105" s="301">
        <v>0</v>
      </c>
    </row>
    <row r="106" spans="1:6" ht="11.1" customHeight="1">
      <c r="A106" s="285"/>
      <c r="B106" s="300"/>
      <c r="C106" s="179"/>
      <c r="D106" s="162">
        <v>4120</v>
      </c>
      <c r="E106" s="147" t="s">
        <v>195</v>
      </c>
      <c r="F106" s="301">
        <v>0</v>
      </c>
    </row>
    <row r="107" spans="1:6" ht="11.25" customHeight="1">
      <c r="A107" s="285"/>
      <c r="B107" s="300"/>
      <c r="C107" s="179"/>
      <c r="D107" s="162">
        <v>4170</v>
      </c>
      <c r="E107" s="147" t="s">
        <v>196</v>
      </c>
      <c r="F107" s="301">
        <v>0</v>
      </c>
    </row>
    <row r="108" spans="1:6" ht="13.5" customHeight="1">
      <c r="A108" s="285"/>
      <c r="B108" s="300"/>
      <c r="C108" s="179"/>
      <c r="D108" s="162">
        <v>4190</v>
      </c>
      <c r="E108" s="147" t="s">
        <v>197</v>
      </c>
      <c r="F108" s="301">
        <v>0</v>
      </c>
    </row>
    <row r="109" spans="1:6" s="171" customFormat="1" ht="14.25" customHeight="1">
      <c r="A109" s="285"/>
      <c r="B109" s="300"/>
      <c r="C109" s="179"/>
      <c r="D109" s="146">
        <v>4210</v>
      </c>
      <c r="E109" s="147" t="s">
        <v>198</v>
      </c>
      <c r="F109" s="301">
        <v>0</v>
      </c>
    </row>
    <row r="110" spans="1:6" s="171" customFormat="1" ht="14.25" customHeight="1">
      <c r="A110" s="285"/>
      <c r="B110" s="300"/>
      <c r="C110" s="179"/>
      <c r="D110" s="146">
        <v>4240</v>
      </c>
      <c r="E110" s="147" t="s">
        <v>199</v>
      </c>
      <c r="F110" s="301">
        <v>0</v>
      </c>
    </row>
    <row r="111" spans="1:6" s="171" customFormat="1" ht="14.25" customHeight="1">
      <c r="A111" s="285"/>
      <c r="B111" s="300"/>
      <c r="C111" s="302"/>
      <c r="D111" s="146">
        <v>4300</v>
      </c>
      <c r="E111" s="147" t="s">
        <v>200</v>
      </c>
      <c r="F111" s="301">
        <v>0</v>
      </c>
    </row>
    <row r="112" spans="1:6" s="171" customFormat="1" ht="14.25" customHeight="1">
      <c r="A112" s="285"/>
      <c r="B112" s="300"/>
      <c r="C112" s="302" t="s">
        <v>65</v>
      </c>
      <c r="D112" s="543" t="s">
        <v>201</v>
      </c>
      <c r="E112" s="544"/>
      <c r="F112" s="283">
        <f>F113</f>
        <v>35700</v>
      </c>
    </row>
    <row r="113" spans="1:6" s="171" customFormat="1" ht="12.75" customHeight="1">
      <c r="A113" s="285"/>
      <c r="B113" s="300"/>
      <c r="C113" s="302"/>
      <c r="D113" s="303">
        <v>4300</v>
      </c>
      <c r="E113" s="147" t="s">
        <v>200</v>
      </c>
      <c r="F113" s="301">
        <v>35700</v>
      </c>
    </row>
    <row r="114" spans="1:6" s="171" customFormat="1" ht="13.5" customHeight="1">
      <c r="A114" s="285"/>
      <c r="B114" s="304"/>
      <c r="C114" s="96" t="s">
        <v>70</v>
      </c>
      <c r="D114" s="525" t="s">
        <v>139</v>
      </c>
      <c r="E114" s="600"/>
      <c r="F114" s="305">
        <f>SUM(F115:F117)</f>
        <v>4506</v>
      </c>
    </row>
    <row r="115" spans="1:6" s="171" customFormat="1" ht="10.5" customHeight="1">
      <c r="A115" s="285"/>
      <c r="B115" s="304"/>
      <c r="C115" s="96"/>
      <c r="D115" s="43">
        <v>4017</v>
      </c>
      <c r="E115" s="35" t="s">
        <v>8</v>
      </c>
      <c r="F115" s="279">
        <v>3826</v>
      </c>
    </row>
    <row r="116" spans="1:6" ht="12.75" customHeight="1">
      <c r="A116" s="285"/>
      <c r="B116" s="304"/>
      <c r="C116" s="96"/>
      <c r="D116" s="43">
        <v>4117</v>
      </c>
      <c r="E116" s="35" t="s">
        <v>10</v>
      </c>
      <c r="F116" s="279">
        <v>585</v>
      </c>
    </row>
    <row r="117" spans="1:6" ht="13.5" customHeight="1">
      <c r="A117" s="295"/>
      <c r="B117" s="306"/>
      <c r="C117" s="134"/>
      <c r="D117" s="77">
        <v>4127</v>
      </c>
      <c r="E117" s="147" t="s">
        <v>11</v>
      </c>
      <c r="F117" s="279">
        <v>95</v>
      </c>
    </row>
    <row r="118" spans="1:6" ht="13.5" customHeight="1">
      <c r="A118" s="307">
        <v>854</v>
      </c>
      <c r="B118" s="546" t="s">
        <v>78</v>
      </c>
      <c r="C118" s="547"/>
      <c r="D118" s="546"/>
      <c r="E118" s="540"/>
      <c r="F118" s="283">
        <f>F119+F131+F136+F144+F148</f>
        <v>1181836</v>
      </c>
    </row>
    <row r="119" spans="1:6" ht="13.5" customHeight="1">
      <c r="A119" s="308"/>
      <c r="B119" s="309">
        <v>85401</v>
      </c>
      <c r="C119" s="535" t="s">
        <v>79</v>
      </c>
      <c r="D119" s="535"/>
      <c r="E119" s="530"/>
      <c r="F119" s="283">
        <f>F120</f>
        <v>1116083</v>
      </c>
    </row>
    <row r="120" spans="1:6" ht="12.75" customHeight="1">
      <c r="A120" s="310"/>
      <c r="B120" s="132"/>
      <c r="C120" s="155" t="s">
        <v>80</v>
      </c>
      <c r="D120" s="536" t="s">
        <v>81</v>
      </c>
      <c r="E120" s="537"/>
      <c r="F120" s="305">
        <f>SUM(F121:F130)</f>
        <v>1116083</v>
      </c>
    </row>
    <row r="121" spans="1:6" s="64" customFormat="1" ht="12.75" customHeight="1">
      <c r="A121" s="310"/>
      <c r="B121" s="311"/>
      <c r="C121" s="312"/>
      <c r="D121" s="146">
        <v>3020</v>
      </c>
      <c r="E121" s="147" t="s">
        <v>7</v>
      </c>
      <c r="F121" s="182">
        <v>0</v>
      </c>
    </row>
    <row r="122" spans="1:6" s="64" customFormat="1" ht="14.25" customHeight="1">
      <c r="A122" s="310"/>
      <c r="B122" s="311"/>
      <c r="C122" s="311"/>
      <c r="D122" s="146">
        <v>4010</v>
      </c>
      <c r="E122" s="147" t="s">
        <v>8</v>
      </c>
      <c r="F122" s="182">
        <v>841642</v>
      </c>
    </row>
    <row r="123" spans="1:6" ht="12" customHeight="1">
      <c r="A123" s="310"/>
      <c r="B123" s="311"/>
      <c r="C123" s="311"/>
      <c r="D123" s="146">
        <v>4040</v>
      </c>
      <c r="E123" s="147" t="s">
        <v>9</v>
      </c>
      <c r="F123" s="182">
        <v>58360</v>
      </c>
    </row>
    <row r="124" spans="1:6" ht="13.5" customHeight="1">
      <c r="A124" s="310"/>
      <c r="B124" s="311"/>
      <c r="C124" s="311"/>
      <c r="D124" s="146">
        <v>4110</v>
      </c>
      <c r="E124" s="147" t="s">
        <v>10</v>
      </c>
      <c r="F124" s="182">
        <v>152431</v>
      </c>
    </row>
    <row r="125" spans="1:6" ht="12" customHeight="1">
      <c r="A125" s="310"/>
      <c r="B125" s="311"/>
      <c r="C125" s="311"/>
      <c r="D125" s="146">
        <v>4120</v>
      </c>
      <c r="E125" s="147" t="s">
        <v>11</v>
      </c>
      <c r="F125" s="182">
        <f>21738-8000</f>
        <v>13738</v>
      </c>
    </row>
    <row r="126" spans="1:6" ht="13.5" customHeight="1">
      <c r="A126" s="310"/>
      <c r="B126" s="311"/>
      <c r="C126" s="311"/>
      <c r="D126" s="146">
        <v>4210</v>
      </c>
      <c r="E126" s="147" t="s">
        <v>13</v>
      </c>
      <c r="F126" s="182">
        <v>3000</v>
      </c>
    </row>
    <row r="127" spans="1:6" ht="13.5" customHeight="1">
      <c r="A127" s="310"/>
      <c r="B127" s="311"/>
      <c r="C127" s="311"/>
      <c r="D127" s="146">
        <v>4240</v>
      </c>
      <c r="E127" s="147" t="s">
        <v>15</v>
      </c>
      <c r="F127" s="182">
        <v>2000</v>
      </c>
    </row>
    <row r="128" spans="1:6" ht="12" customHeight="1">
      <c r="A128" s="310"/>
      <c r="B128" s="311"/>
      <c r="C128" s="311"/>
      <c r="D128" s="146">
        <v>4260</v>
      </c>
      <c r="E128" s="288" t="s">
        <v>132</v>
      </c>
      <c r="F128" s="182">
        <v>0</v>
      </c>
    </row>
    <row r="129" spans="1:6" ht="12" customHeight="1">
      <c r="A129" s="310"/>
      <c r="B129" s="311"/>
      <c r="C129" s="311"/>
      <c r="D129" s="146">
        <v>4440</v>
      </c>
      <c r="E129" s="147" t="s">
        <v>26</v>
      </c>
      <c r="F129" s="182">
        <v>40493</v>
      </c>
    </row>
    <row r="130" spans="1:6" ht="11.25" customHeight="1">
      <c r="A130" s="310"/>
      <c r="B130" s="313"/>
      <c r="C130" s="313"/>
      <c r="D130" s="151">
        <v>4710</v>
      </c>
      <c r="E130" s="147" t="s">
        <v>29</v>
      </c>
      <c r="F130" s="182">
        <v>4419</v>
      </c>
    </row>
    <row r="131" spans="1:6" ht="13.5" customHeight="1">
      <c r="A131" s="293"/>
      <c r="B131" s="297">
        <v>85412</v>
      </c>
      <c r="C131" s="530" t="s">
        <v>82</v>
      </c>
      <c r="D131" s="531"/>
      <c r="E131" s="532"/>
      <c r="F131" s="283">
        <f>F132</f>
        <v>23424</v>
      </c>
    </row>
    <row r="132" spans="1:6" ht="11.25" customHeight="1">
      <c r="A132" s="285"/>
      <c r="B132" s="132"/>
      <c r="C132" s="157" t="s">
        <v>83</v>
      </c>
      <c r="D132" s="536" t="s">
        <v>84</v>
      </c>
      <c r="E132" s="537"/>
      <c r="F132" s="305">
        <f>SUM(F133:F135)</f>
        <v>23424</v>
      </c>
    </row>
    <row r="133" spans="1:6" ht="11.25" customHeight="1">
      <c r="A133" s="285"/>
      <c r="B133" s="133"/>
      <c r="C133" s="130"/>
      <c r="D133" s="146">
        <v>4210</v>
      </c>
      <c r="E133" s="147" t="s">
        <v>13</v>
      </c>
      <c r="F133" s="182">
        <v>6300</v>
      </c>
    </row>
    <row r="134" spans="1:6" s="64" customFormat="1" ht="15" customHeight="1">
      <c r="A134" s="285"/>
      <c r="B134" s="133"/>
      <c r="C134" s="131"/>
      <c r="D134" s="146">
        <v>4220</v>
      </c>
      <c r="E134" s="147" t="s">
        <v>85</v>
      </c>
      <c r="F134" s="182">
        <v>3230</v>
      </c>
    </row>
    <row r="135" spans="1:6" ht="11.25" customHeight="1">
      <c r="A135" s="285"/>
      <c r="B135" s="181"/>
      <c r="C135" s="135"/>
      <c r="D135" s="146">
        <v>4300</v>
      </c>
      <c r="E135" s="147" t="s">
        <v>86</v>
      </c>
      <c r="F135" s="182">
        <v>13894</v>
      </c>
    </row>
    <row r="136" spans="1:6" ht="12.75" customHeight="1">
      <c r="A136" s="293"/>
      <c r="B136" s="291">
        <v>85415</v>
      </c>
      <c r="C136" s="535" t="s">
        <v>135</v>
      </c>
      <c r="D136" s="535"/>
      <c r="E136" s="530"/>
      <c r="F136" s="283">
        <f>F137+F140+F142</f>
        <v>24000</v>
      </c>
    </row>
    <row r="137" spans="1:6" s="112" customFormat="1" ht="10.5" customHeight="1">
      <c r="A137" s="186"/>
      <c r="B137" s="314"/>
      <c r="C137" s="163" t="s">
        <v>88</v>
      </c>
      <c r="D137" s="536" t="s">
        <v>89</v>
      </c>
      <c r="E137" s="537"/>
      <c r="F137" s="305">
        <f>F138+F139</f>
        <v>0</v>
      </c>
    </row>
    <row r="138" spans="1:6" ht="21.75" customHeight="1">
      <c r="A138" s="186"/>
      <c r="B138" s="314"/>
      <c r="C138" s="315"/>
      <c r="D138" s="162">
        <v>3240</v>
      </c>
      <c r="E138" s="147" t="s">
        <v>90</v>
      </c>
      <c r="F138" s="175">
        <v>0</v>
      </c>
    </row>
    <row r="139" spans="1:6" ht="11.1" customHeight="1">
      <c r="A139" s="186"/>
      <c r="B139" s="314"/>
      <c r="C139" s="316"/>
      <c r="D139" s="162">
        <v>3260</v>
      </c>
      <c r="E139" s="147" t="s">
        <v>130</v>
      </c>
      <c r="F139" s="175">
        <v>0</v>
      </c>
    </row>
    <row r="140" spans="1:6" ht="11.25" customHeight="1">
      <c r="A140" s="186"/>
      <c r="B140" s="314"/>
      <c r="C140" s="163" t="s">
        <v>92</v>
      </c>
      <c r="D140" s="536" t="s">
        <v>93</v>
      </c>
      <c r="E140" s="537"/>
      <c r="F140" s="305">
        <f>F141</f>
        <v>24000</v>
      </c>
    </row>
    <row r="141" spans="1:6" ht="11.25" customHeight="1">
      <c r="A141" s="186"/>
      <c r="B141" s="314"/>
      <c r="C141" s="317"/>
      <c r="D141" s="146">
        <v>3260</v>
      </c>
      <c r="E141" s="147" t="s">
        <v>136</v>
      </c>
      <c r="F141" s="175">
        <f>30000-6000</f>
        <v>24000</v>
      </c>
    </row>
    <row r="142" spans="1:6" ht="11.25" customHeight="1">
      <c r="A142" s="186"/>
      <c r="B142" s="314"/>
      <c r="C142" s="163" t="s">
        <v>95</v>
      </c>
      <c r="D142" s="538" t="s">
        <v>96</v>
      </c>
      <c r="E142" s="539"/>
      <c r="F142" s="305">
        <f>F143</f>
        <v>0</v>
      </c>
    </row>
    <row r="143" spans="1:6" ht="11.25" customHeight="1">
      <c r="A143" s="186"/>
      <c r="B143" s="314"/>
      <c r="C143" s="163"/>
      <c r="D143" s="146">
        <v>3260</v>
      </c>
      <c r="E143" s="147" t="s">
        <v>97</v>
      </c>
      <c r="F143" s="305">
        <v>0</v>
      </c>
    </row>
    <row r="144" spans="1:6" ht="11.25" customHeight="1">
      <c r="A144" s="186"/>
      <c r="B144" s="294">
        <v>85416</v>
      </c>
      <c r="C144" s="535" t="s">
        <v>98</v>
      </c>
      <c r="D144" s="535"/>
      <c r="E144" s="530"/>
      <c r="F144" s="318">
        <f>F145</f>
        <v>16270</v>
      </c>
    </row>
    <row r="145" spans="1:10" ht="13.5" customHeight="1">
      <c r="A145" s="186"/>
      <c r="B145" s="315"/>
      <c r="C145" s="157" t="s">
        <v>99</v>
      </c>
      <c r="D145" s="536" t="s">
        <v>100</v>
      </c>
      <c r="E145" s="537"/>
      <c r="F145" s="318">
        <f>F147+F146</f>
        <v>16270</v>
      </c>
    </row>
    <row r="146" spans="1:10" ht="12.75" customHeight="1">
      <c r="A146" s="186"/>
      <c r="B146" s="319"/>
      <c r="C146" s="317"/>
      <c r="D146" s="146">
        <v>3240</v>
      </c>
      <c r="E146" s="147" t="s">
        <v>101</v>
      </c>
      <c r="F146" s="29">
        <v>15770</v>
      </c>
    </row>
    <row r="147" spans="1:10" ht="12.75" customHeight="1">
      <c r="A147" s="186"/>
      <c r="B147" s="314"/>
      <c r="C147" s="320"/>
      <c r="D147" s="27">
        <v>3240</v>
      </c>
      <c r="E147" s="147" t="s">
        <v>120</v>
      </c>
      <c r="F147" s="29">
        <v>500</v>
      </c>
    </row>
    <row r="148" spans="1:10" ht="13.5" customHeight="1">
      <c r="A148" s="293"/>
      <c r="B148" s="291">
        <v>85446</v>
      </c>
      <c r="C148" s="526" t="s">
        <v>46</v>
      </c>
      <c r="D148" s="527"/>
      <c r="E148" s="528"/>
      <c r="F148" s="283">
        <f>F149+F153+F205</f>
        <v>2059</v>
      </c>
      <c r="J148" s="29"/>
    </row>
    <row r="149" spans="1:10" ht="18" customHeight="1">
      <c r="A149" s="186"/>
      <c r="B149" s="132"/>
      <c r="C149" s="145" t="s">
        <v>47</v>
      </c>
      <c r="D149" s="539" t="s">
        <v>46</v>
      </c>
      <c r="E149" s="538"/>
      <c r="F149" s="305">
        <f>F150</f>
        <v>2059</v>
      </c>
      <c r="J149" s="29"/>
    </row>
    <row r="150" spans="1:10" ht="16.5" customHeight="1">
      <c r="A150" s="187"/>
      <c r="B150" s="314"/>
      <c r="C150" s="133"/>
      <c r="D150" s="146">
        <v>4700</v>
      </c>
      <c r="E150" s="147" t="s">
        <v>49</v>
      </c>
      <c r="F150" s="175">
        <v>2059</v>
      </c>
    </row>
    <row r="151" spans="1:10">
      <c r="A151" s="545" t="s">
        <v>103</v>
      </c>
      <c r="B151" s="541"/>
      <c r="C151" s="541"/>
      <c r="D151" s="541"/>
      <c r="E151" s="542"/>
      <c r="F151" s="283">
        <f>F15+F118</f>
        <v>9584755</v>
      </c>
    </row>
    <row r="152" spans="1:10">
      <c r="A152" s="139"/>
      <c r="B152" s="139"/>
      <c r="C152" s="139"/>
      <c r="D152" s="139"/>
      <c r="E152" s="139"/>
      <c r="F152" s="321"/>
    </row>
    <row r="153" spans="1:10" ht="15">
      <c r="A153" s="322" t="s">
        <v>202</v>
      </c>
      <c r="B153" s="323"/>
      <c r="C153" s="323"/>
      <c r="D153" s="323"/>
      <c r="E153" s="177"/>
      <c r="F153" s="324"/>
    </row>
    <row r="154" spans="1:10" ht="15">
      <c r="A154" s="325" t="s">
        <v>203</v>
      </c>
      <c r="B154" s="326">
        <v>35700</v>
      </c>
      <c r="C154" s="323"/>
      <c r="E154" s="327"/>
      <c r="F154" s="324"/>
    </row>
    <row r="155" spans="1:10">
      <c r="A155" s="328" t="s">
        <v>122</v>
      </c>
      <c r="B155" s="329">
        <f>SUM(B154)</f>
        <v>35700</v>
      </c>
      <c r="C155" s="323"/>
      <c r="E155" s="330"/>
      <c r="F155" s="331"/>
    </row>
    <row r="156" spans="1:10" ht="15">
      <c r="A156" s="332"/>
      <c r="B156" s="333"/>
      <c r="C156" s="334"/>
      <c r="D156" s="334"/>
      <c r="E156" s="334"/>
      <c r="F156" s="331"/>
    </row>
    <row r="157" spans="1:10" ht="15">
      <c r="A157" s="141"/>
      <c r="B157" s="335"/>
      <c r="C157" s="336"/>
      <c r="D157" s="336"/>
      <c r="E157" s="334"/>
      <c r="F157" s="324"/>
    </row>
    <row r="158" spans="1:10" ht="15">
      <c r="A158" s="141"/>
      <c r="B158" s="335"/>
      <c r="C158" s="337"/>
      <c r="D158" s="336"/>
      <c r="E158" s="334"/>
      <c r="F158" s="324"/>
    </row>
    <row r="159" spans="1:10" ht="15">
      <c r="A159" s="141"/>
      <c r="B159" s="338"/>
      <c r="C159" s="339"/>
      <c r="D159" s="334"/>
      <c r="E159" s="334"/>
      <c r="F159" s="331"/>
    </row>
    <row r="160" spans="1:10" ht="15">
      <c r="A160" s="140"/>
      <c r="B160" s="340"/>
      <c r="C160" s="334"/>
      <c r="D160" s="334"/>
      <c r="E160" s="334"/>
      <c r="F160" s="331"/>
    </row>
    <row r="161" spans="1:6" ht="15">
      <c r="A161" s="332"/>
      <c r="B161" s="341"/>
      <c r="C161" s="336"/>
      <c r="D161" s="336"/>
      <c r="E161" s="334"/>
      <c r="F161" s="331"/>
    </row>
    <row r="162" spans="1:6" ht="15">
      <c r="A162" s="140"/>
      <c r="B162" s="342"/>
      <c r="C162" s="334"/>
      <c r="D162" s="334"/>
      <c r="E162" s="334"/>
      <c r="F162" s="331"/>
    </row>
    <row r="163" spans="1:6" ht="15">
      <c r="A163" s="334"/>
      <c r="B163" s="341"/>
      <c r="C163" s="341"/>
      <c r="D163" s="341"/>
      <c r="E163" s="334"/>
      <c r="F163" s="324"/>
    </row>
    <row r="164" spans="1:6" ht="15">
      <c r="A164" s="137"/>
      <c r="B164" s="334"/>
      <c r="C164" s="334"/>
      <c r="D164" s="334"/>
      <c r="E164" s="334"/>
      <c r="F164" s="331"/>
    </row>
    <row r="165" spans="1:6" ht="15">
      <c r="A165" s="137"/>
      <c r="B165" s="334"/>
      <c r="C165" s="334"/>
      <c r="D165" s="334"/>
      <c r="E165" s="334"/>
      <c r="F165" s="331"/>
    </row>
    <row r="166" spans="1:6">
      <c r="A166" s="325"/>
      <c r="B166" s="343"/>
      <c r="C166" s="344"/>
      <c r="D166" s="344"/>
      <c r="E166" s="345"/>
      <c r="F166" s="346"/>
    </row>
    <row r="167" spans="1:6">
      <c r="A167" s="325"/>
      <c r="B167" s="343"/>
      <c r="C167" s="346"/>
      <c r="D167" s="344"/>
      <c r="E167" s="345"/>
      <c r="F167" s="346"/>
    </row>
    <row r="168" spans="1:6">
      <c r="A168" s="328"/>
      <c r="B168" s="347"/>
      <c r="C168" s="331"/>
      <c r="D168" s="348"/>
      <c r="E168" s="336"/>
      <c r="F168" s="349"/>
    </row>
    <row r="169" spans="1:6" ht="15">
      <c r="A169" s="137"/>
      <c r="B169" s="347"/>
      <c r="C169" s="350"/>
      <c r="D169" s="334"/>
      <c r="E169" s="334"/>
      <c r="F169" s="324"/>
    </row>
    <row r="170" spans="1:6">
      <c r="A170" s="325"/>
      <c r="B170" s="343"/>
      <c r="C170" s="346"/>
      <c r="D170" s="344"/>
      <c r="E170" s="345"/>
      <c r="F170" s="346"/>
    </row>
    <row r="171" spans="1:6">
      <c r="A171" s="325"/>
      <c r="B171" s="343"/>
      <c r="C171" s="346"/>
      <c r="D171" s="344"/>
      <c r="E171" s="345"/>
      <c r="F171" s="346"/>
    </row>
    <row r="172" spans="1:6">
      <c r="A172" s="328"/>
      <c r="B172" s="347"/>
      <c r="C172" s="331"/>
      <c r="D172" s="348"/>
      <c r="E172" s="336"/>
      <c r="F172" s="349"/>
    </row>
    <row r="173" spans="1:6">
      <c r="A173" s="137"/>
      <c r="B173" s="351"/>
      <c r="C173" s="347"/>
      <c r="D173" s="348"/>
      <c r="E173" s="336"/>
      <c r="F173" s="349"/>
    </row>
    <row r="174" spans="1:6">
      <c r="A174" s="325"/>
      <c r="B174" s="343"/>
      <c r="C174" s="346"/>
      <c r="D174" s="344"/>
      <c r="E174" s="118"/>
      <c r="F174" s="349"/>
    </row>
    <row r="175" spans="1:6">
      <c r="A175" s="328"/>
      <c r="B175" s="351"/>
      <c r="C175" s="352"/>
      <c r="D175" s="348"/>
      <c r="E175" s="336"/>
      <c r="F175" s="349"/>
    </row>
    <row r="176" spans="1:6">
      <c r="A176" s="137"/>
      <c r="B176" s="347"/>
      <c r="C176" s="347"/>
      <c r="D176" s="348"/>
      <c r="E176" s="336"/>
      <c r="F176" s="349"/>
    </row>
    <row r="177" spans="1:6">
      <c r="A177" s="325"/>
      <c r="B177" s="343"/>
      <c r="C177" s="346"/>
      <c r="D177" s="348"/>
      <c r="E177" s="118"/>
      <c r="F177" s="349"/>
    </row>
    <row r="178" spans="1:6">
      <c r="A178" s="328"/>
      <c r="B178" s="347"/>
      <c r="C178" s="331"/>
      <c r="D178" s="348"/>
      <c r="E178" s="336"/>
      <c r="F178" s="349"/>
    </row>
    <row r="179" spans="1:6" ht="15">
      <c r="A179" s="137"/>
      <c r="B179" s="347"/>
      <c r="C179" s="351"/>
      <c r="D179" s="334"/>
      <c r="E179" s="334"/>
      <c r="F179" s="324"/>
    </row>
    <row r="180" spans="1:6">
      <c r="A180" s="325"/>
      <c r="B180" s="343"/>
      <c r="C180" s="346"/>
      <c r="D180" s="344"/>
      <c r="E180" s="345"/>
      <c r="F180" s="346"/>
    </row>
    <row r="181" spans="1:6">
      <c r="A181" s="325"/>
      <c r="B181" s="343"/>
      <c r="C181" s="346"/>
      <c r="D181" s="344"/>
      <c r="E181" s="345"/>
      <c r="F181" s="346"/>
    </row>
    <row r="182" spans="1:6">
      <c r="A182" s="325"/>
      <c r="B182" s="343"/>
      <c r="C182" s="346"/>
      <c r="D182" s="353"/>
      <c r="E182" s="345"/>
      <c r="F182" s="349"/>
    </row>
    <row r="183" spans="1:6">
      <c r="A183" s="328"/>
      <c r="B183" s="347"/>
      <c r="C183" s="331"/>
      <c r="D183" s="331"/>
      <c r="E183" s="345"/>
      <c r="F183" s="349"/>
    </row>
    <row r="184" spans="1:6">
      <c r="A184" s="137"/>
      <c r="B184" s="351"/>
      <c r="C184" s="347"/>
      <c r="D184" s="348"/>
      <c r="E184" s="345"/>
      <c r="F184" s="349"/>
    </row>
    <row r="185" spans="1:6">
      <c r="A185" s="325"/>
      <c r="B185" s="350"/>
      <c r="C185" s="354"/>
      <c r="D185" s="139"/>
      <c r="E185" s="118"/>
      <c r="F185" s="321"/>
    </row>
    <row r="186" spans="1:6">
      <c r="A186" s="325"/>
      <c r="B186" s="355"/>
      <c r="C186" s="354"/>
      <c r="D186" s="139"/>
      <c r="E186" s="118"/>
      <c r="F186" s="321"/>
    </row>
    <row r="187" spans="1:6">
      <c r="A187" s="325"/>
      <c r="B187" s="355"/>
      <c r="C187" s="354"/>
      <c r="D187" s="139"/>
      <c r="E187" s="118"/>
      <c r="F187" s="321"/>
    </row>
    <row r="188" spans="1:6">
      <c r="A188" s="325"/>
      <c r="B188" s="355"/>
      <c r="C188" s="356"/>
      <c r="D188" s="139"/>
      <c r="E188" s="118"/>
      <c r="F188" s="321"/>
    </row>
    <row r="189" spans="1:6">
      <c r="A189" s="325"/>
      <c r="B189" s="355"/>
      <c r="C189" s="354"/>
      <c r="D189" s="139"/>
      <c r="E189" s="118"/>
      <c r="F189" s="321"/>
    </row>
    <row r="190" spans="1:6">
      <c r="A190" s="328"/>
      <c r="B190" s="347"/>
      <c r="C190" s="331"/>
      <c r="D190" s="139"/>
      <c r="E190" s="139"/>
      <c r="F190" s="321"/>
    </row>
    <row r="191" spans="1:6">
      <c r="A191" s="137"/>
      <c r="B191" s="139"/>
      <c r="C191" s="139"/>
      <c r="D191" s="139"/>
      <c r="E191" s="139"/>
      <c r="F191" s="321"/>
    </row>
    <row r="192" spans="1:6">
      <c r="A192" s="597"/>
      <c r="B192" s="597"/>
      <c r="C192" s="597"/>
      <c r="D192" s="597"/>
      <c r="E192" s="597"/>
      <c r="F192" s="321"/>
    </row>
    <row r="193" spans="1:6">
      <c r="A193" s="325"/>
      <c r="B193" s="343"/>
      <c r="C193" s="357"/>
      <c r="D193" s="344"/>
      <c r="E193" s="345"/>
      <c r="F193" s="321"/>
    </row>
    <row r="194" spans="1:6">
      <c r="A194" s="328"/>
      <c r="B194" s="358"/>
      <c r="C194" s="142"/>
      <c r="D194" s="139"/>
      <c r="E194" s="139"/>
      <c r="F194" s="321"/>
    </row>
    <row r="195" spans="1:6" ht="15">
      <c r="A195" s="137"/>
      <c r="B195" s="139"/>
      <c r="C195" s="139"/>
      <c r="D195" s="139"/>
      <c r="E195" s="139"/>
      <c r="F195" s="324"/>
    </row>
    <row r="196" spans="1:6" ht="15">
      <c r="A196" s="597"/>
      <c r="B196" s="597"/>
      <c r="C196" s="597"/>
      <c r="D196" s="597"/>
      <c r="E196" s="597"/>
      <c r="F196" s="324"/>
    </row>
    <row r="197" spans="1:6" ht="15">
      <c r="A197" s="325"/>
      <c r="B197" s="346"/>
      <c r="C197" s="359"/>
      <c r="D197" s="357"/>
      <c r="E197" s="118"/>
      <c r="F197" s="324"/>
    </row>
    <row r="198" spans="1:6" ht="15">
      <c r="A198" s="328"/>
      <c r="B198" s="356"/>
      <c r="C198" s="360"/>
      <c r="D198" s="357"/>
      <c r="E198" s="334"/>
      <c r="F198" s="324"/>
    </row>
    <row r="199" spans="1:6" ht="15">
      <c r="A199" s="137"/>
      <c r="B199" s="139"/>
      <c r="C199" s="139"/>
      <c r="D199" s="139"/>
      <c r="E199" s="139"/>
      <c r="F199" s="324"/>
    </row>
    <row r="200" spans="1:6" ht="15">
      <c r="A200" s="597"/>
      <c r="B200" s="597"/>
      <c r="C200" s="597"/>
      <c r="D200" s="597"/>
      <c r="E200" s="597"/>
      <c r="F200" s="324"/>
    </row>
    <row r="201" spans="1:6" ht="15">
      <c r="A201" s="325"/>
      <c r="B201" s="354"/>
      <c r="C201" s="359"/>
      <c r="D201" s="357"/>
      <c r="E201" s="344"/>
      <c r="F201" s="324"/>
    </row>
    <row r="202" spans="1:6" ht="15">
      <c r="A202" s="328"/>
      <c r="B202" s="331"/>
      <c r="C202" s="359"/>
      <c r="D202" s="357"/>
      <c r="E202" s="334"/>
      <c r="F202" s="324"/>
    </row>
    <row r="203" spans="1:6" ht="15">
      <c r="A203" s="137"/>
      <c r="B203" s="139"/>
      <c r="C203" s="139"/>
      <c r="D203" s="139"/>
      <c r="E203" s="139"/>
      <c r="F203" s="324"/>
    </row>
    <row r="204" spans="1:6" ht="15">
      <c r="A204" s="597"/>
      <c r="B204" s="597"/>
      <c r="C204" s="597"/>
      <c r="D204" s="597"/>
      <c r="E204" s="597"/>
      <c r="F204" s="324"/>
    </row>
    <row r="205" spans="1:6" ht="15">
      <c r="A205" s="325"/>
      <c r="B205" s="346"/>
      <c r="C205" s="359"/>
      <c r="D205" s="357"/>
      <c r="E205" s="344"/>
      <c r="F205" s="324"/>
    </row>
    <row r="206" spans="1:6" ht="15">
      <c r="A206" s="328"/>
      <c r="B206" s="356"/>
      <c r="C206" s="360"/>
      <c r="D206" s="357"/>
      <c r="E206" s="334"/>
      <c r="F206" s="324"/>
    </row>
    <row r="207" spans="1:6" ht="15">
      <c r="A207" s="137"/>
      <c r="B207" s="139"/>
      <c r="C207" s="139"/>
      <c r="D207" s="139"/>
      <c r="E207" s="139"/>
      <c r="F207" s="324"/>
    </row>
    <row r="208" spans="1:6" ht="15">
      <c r="A208" s="597"/>
      <c r="B208" s="597"/>
      <c r="C208" s="597"/>
      <c r="D208" s="597"/>
      <c r="E208" s="597"/>
      <c r="F208" s="324"/>
    </row>
    <row r="209" spans="1:6" ht="15">
      <c r="A209" s="325"/>
      <c r="B209" s="346"/>
      <c r="C209" s="360"/>
      <c r="D209" s="357"/>
      <c r="E209" s="118"/>
      <c r="F209" s="324"/>
    </row>
    <row r="210" spans="1:6" ht="15">
      <c r="A210" s="325"/>
      <c r="B210" s="346"/>
      <c r="C210" s="360"/>
      <c r="D210" s="357"/>
      <c r="E210" s="118"/>
      <c r="F210" s="324"/>
    </row>
    <row r="211" spans="1:6" ht="15">
      <c r="A211" s="325"/>
      <c r="B211" s="346"/>
      <c r="C211" s="360"/>
      <c r="D211" s="357"/>
      <c r="E211" s="118"/>
      <c r="F211" s="324"/>
    </row>
    <row r="212" spans="1:6" ht="15">
      <c r="A212" s="328"/>
      <c r="B212" s="356"/>
      <c r="C212" s="334"/>
      <c r="D212" s="334"/>
      <c r="E212" s="334"/>
      <c r="F212" s="324"/>
    </row>
    <row r="213" spans="1:6" ht="15">
      <c r="A213" s="137"/>
      <c r="B213" s="334"/>
      <c r="C213" s="334"/>
      <c r="D213" s="334"/>
      <c r="E213" s="334"/>
      <c r="F213" s="324"/>
    </row>
    <row r="214" spans="1:6" ht="15">
      <c r="A214" s="325"/>
      <c r="B214" s="346"/>
      <c r="C214" s="334"/>
      <c r="D214" s="334"/>
      <c r="E214" s="118"/>
      <c r="F214" s="324"/>
    </row>
    <row r="215" spans="1:6" ht="15">
      <c r="A215" s="328"/>
      <c r="B215" s="331"/>
      <c r="C215" s="334"/>
      <c r="D215" s="334"/>
      <c r="E215" s="334"/>
      <c r="F215" s="324"/>
    </row>
    <row r="216" spans="1:6" ht="15">
      <c r="A216" s="137"/>
      <c r="B216" s="334"/>
      <c r="C216" s="334"/>
      <c r="D216" s="334"/>
      <c r="E216" s="334"/>
      <c r="F216" s="324"/>
    </row>
    <row r="217" spans="1:6" ht="15">
      <c r="A217" s="325"/>
      <c r="B217" s="346"/>
      <c r="C217" s="191"/>
      <c r="D217" s="140"/>
      <c r="E217" s="118"/>
      <c r="F217" s="324"/>
    </row>
    <row r="218" spans="1:6" ht="15">
      <c r="A218" s="328"/>
      <c r="B218" s="331"/>
      <c r="C218" s="191"/>
      <c r="D218" s="140"/>
      <c r="E218" s="361"/>
      <c r="F218" s="324"/>
    </row>
    <row r="219" spans="1:6">
      <c r="A219" s="141"/>
      <c r="B219" s="362"/>
      <c r="C219" s="191"/>
      <c r="D219" s="140"/>
      <c r="E219" s="196"/>
      <c r="F219" s="363"/>
    </row>
  </sheetData>
  <mergeCells count="47">
    <mergeCell ref="D66:E66"/>
    <mergeCell ref="M4:M10"/>
    <mergeCell ref="J11:K11"/>
    <mergeCell ref="A12:F12"/>
    <mergeCell ref="B15:E15"/>
    <mergeCell ref="C16:E16"/>
    <mergeCell ref="D17:E17"/>
    <mergeCell ref="D49:E49"/>
    <mergeCell ref="D51:E51"/>
    <mergeCell ref="D53:E53"/>
    <mergeCell ref="C56:E56"/>
    <mergeCell ref="D57:E57"/>
    <mergeCell ref="C68:E68"/>
    <mergeCell ref="D69:E69"/>
    <mergeCell ref="C71:E71"/>
    <mergeCell ref="B72:B84"/>
    <mergeCell ref="D72:E72"/>
    <mergeCell ref="C73:C84"/>
    <mergeCell ref="C119:E119"/>
    <mergeCell ref="C85:E85"/>
    <mergeCell ref="D86:E86"/>
    <mergeCell ref="D95:E95"/>
    <mergeCell ref="C98:E98"/>
    <mergeCell ref="D99:E99"/>
    <mergeCell ref="C101:E101"/>
    <mergeCell ref="D102:E102"/>
    <mergeCell ref="D104:E104"/>
    <mergeCell ref="D112:E112"/>
    <mergeCell ref="D114:E114"/>
    <mergeCell ref="B118:E118"/>
    <mergeCell ref="A151:E151"/>
    <mergeCell ref="D120:E120"/>
    <mergeCell ref="C131:E131"/>
    <mergeCell ref="D132:E132"/>
    <mergeCell ref="C136:E136"/>
    <mergeCell ref="D137:E137"/>
    <mergeCell ref="D140:E140"/>
    <mergeCell ref="D142:E142"/>
    <mergeCell ref="C144:E144"/>
    <mergeCell ref="D145:E145"/>
    <mergeCell ref="C148:E148"/>
    <mergeCell ref="D149:E149"/>
    <mergeCell ref="A192:E192"/>
    <mergeCell ref="A196:E196"/>
    <mergeCell ref="A200:E200"/>
    <mergeCell ref="A204:E204"/>
    <mergeCell ref="A208:E208"/>
  </mergeCells>
  <pageMargins left="0.51181102362204722" right="0.43307086614173229" top="0.39370078740157483" bottom="0.23622047244094491" header="0.15748031496062992" footer="0.19685039370078741"/>
  <pageSetup paperSize="9" scale="71" orientation="portrait" r:id="rId1"/>
  <rowBreaks count="2" manualBreakCount="2">
    <brk id="96" max="12" man="1"/>
    <brk id="160" max="5" man="1"/>
  </rowBreaks>
  <colBreaks count="1" manualBreakCount="1">
    <brk id="6" max="1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workbookViewId="0">
      <selection activeCell="F5" sqref="F5"/>
    </sheetView>
  </sheetViews>
  <sheetFormatPr defaultRowHeight="14.25"/>
  <cols>
    <col min="1" max="1" width="5.75" customWidth="1"/>
    <col min="2" max="2" width="7.875" customWidth="1"/>
    <col min="3" max="3" width="10" customWidth="1"/>
    <col min="4" max="4" width="7.75" customWidth="1"/>
    <col min="5" max="5" width="50" customWidth="1"/>
    <col min="6" max="6" width="13.375" customWidth="1"/>
    <col min="8" max="8" width="10.125" bestFit="1" customWidth="1"/>
  </cols>
  <sheetData>
    <row r="1" spans="1:8" s="2" customFormat="1" ht="12.75">
      <c r="A1" s="1" t="s">
        <v>204</v>
      </c>
    </row>
    <row r="2" spans="1:8" s="2" customFormat="1" ht="12.75">
      <c r="A2" s="3" t="s">
        <v>205</v>
      </c>
    </row>
    <row r="3" spans="1:8" s="2" customFormat="1" ht="12.75">
      <c r="A3" s="3" t="s">
        <v>206</v>
      </c>
    </row>
    <row r="4" spans="1:8" ht="15">
      <c r="E4" s="4" t="s">
        <v>0</v>
      </c>
      <c r="F4" s="97">
        <v>44453</v>
      </c>
      <c r="G4" s="5"/>
      <c r="H4" s="5"/>
    </row>
    <row r="5" spans="1:8" ht="15">
      <c r="E5" s="4"/>
      <c r="F5" s="97"/>
      <c r="G5" s="5"/>
      <c r="H5" s="5"/>
    </row>
    <row r="6" spans="1:8">
      <c r="A6" s="6"/>
      <c r="F6" s="7"/>
    </row>
    <row r="7" spans="1:8">
      <c r="B7" s="8"/>
      <c r="E7" s="1" t="s">
        <v>104</v>
      </c>
      <c r="F7" s="9"/>
    </row>
    <row r="8" spans="1:8">
      <c r="E8" s="1" t="s">
        <v>105</v>
      </c>
      <c r="F8" s="10"/>
    </row>
    <row r="9" spans="1:8">
      <c r="E9" s="3" t="s">
        <v>106</v>
      </c>
      <c r="F9" s="10"/>
    </row>
    <row r="10" spans="1:8">
      <c r="E10" s="3" t="s">
        <v>107</v>
      </c>
      <c r="F10" s="10"/>
    </row>
    <row r="12" spans="1:8" ht="19.5" customHeight="1">
      <c r="A12" s="517" t="s">
        <v>108</v>
      </c>
      <c r="B12" s="517"/>
      <c r="C12" s="517"/>
      <c r="D12" s="517"/>
      <c r="E12" s="517"/>
      <c r="F12" s="517"/>
      <c r="G12" s="11"/>
    </row>
    <row r="14" spans="1:8" ht="13.5" customHeight="1">
      <c r="A14" s="280" t="s">
        <v>1</v>
      </c>
      <c r="B14" s="280" t="s">
        <v>2</v>
      </c>
      <c r="C14" s="280" t="s">
        <v>3</v>
      </c>
      <c r="D14" s="280" t="s">
        <v>4</v>
      </c>
      <c r="E14" s="281" t="s">
        <v>5</v>
      </c>
      <c r="F14" s="280" t="s">
        <v>6</v>
      </c>
    </row>
    <row r="15" spans="1:8" s="64" customFormat="1" ht="11.1" customHeight="1">
      <c r="A15" s="308">
        <v>801</v>
      </c>
      <c r="B15" s="546" t="s">
        <v>33</v>
      </c>
      <c r="C15" s="546"/>
      <c r="D15" s="546"/>
      <c r="E15" s="540"/>
      <c r="F15" s="283">
        <f>F16+F54+F67+F70+F84+F92+F96</f>
        <v>7866905</v>
      </c>
    </row>
    <row r="16" spans="1:8" s="64" customFormat="1" ht="11.1" customHeight="1">
      <c r="A16" s="99"/>
      <c r="B16" s="364">
        <v>80101</v>
      </c>
      <c r="C16" s="530" t="s">
        <v>34</v>
      </c>
      <c r="D16" s="531"/>
      <c r="E16" s="532"/>
      <c r="F16" s="283">
        <f>F17+F47+F49+F51</f>
        <v>6765222</v>
      </c>
    </row>
    <row r="17" spans="1:6" ht="11.1" customHeight="1">
      <c r="A17" s="285"/>
      <c r="B17" s="132"/>
      <c r="C17" s="145" t="s">
        <v>35</v>
      </c>
      <c r="D17" s="539" t="s">
        <v>36</v>
      </c>
      <c r="E17" s="538"/>
      <c r="F17" s="305">
        <f>SUM(F20:F46)+F18</f>
        <v>6677413</v>
      </c>
    </row>
    <row r="18" spans="1:6" ht="11.1" customHeight="1">
      <c r="A18" s="285"/>
      <c r="B18" s="133"/>
      <c r="C18" s="132"/>
      <c r="D18" s="146">
        <v>3020</v>
      </c>
      <c r="E18" s="147" t="s">
        <v>7</v>
      </c>
      <c r="F18" s="148">
        <f>F19</f>
        <v>8671</v>
      </c>
    </row>
    <row r="19" spans="1:6" ht="11.1" customHeight="1">
      <c r="A19" s="285"/>
      <c r="B19" s="133"/>
      <c r="C19" s="133"/>
      <c r="D19" s="146"/>
      <c r="E19" s="149" t="s">
        <v>109</v>
      </c>
      <c r="F19" s="104">
        <v>8671</v>
      </c>
    </row>
    <row r="20" spans="1:6" ht="11.1" customHeight="1">
      <c r="A20" s="285"/>
      <c r="B20" s="133"/>
      <c r="C20" s="133"/>
      <c r="D20" s="146">
        <v>4010</v>
      </c>
      <c r="E20" s="147" t="s">
        <v>8</v>
      </c>
      <c r="F20" s="182">
        <v>4554952</v>
      </c>
    </row>
    <row r="21" spans="1:6" ht="11.1" customHeight="1">
      <c r="A21" s="285"/>
      <c r="B21" s="133"/>
      <c r="C21" s="133"/>
      <c r="D21" s="146">
        <v>4040</v>
      </c>
      <c r="E21" s="147" t="s">
        <v>9</v>
      </c>
      <c r="F21" s="182">
        <v>404203</v>
      </c>
    </row>
    <row r="22" spans="1:6" ht="11.1" customHeight="1">
      <c r="A22" s="285"/>
      <c r="B22" s="133"/>
      <c r="C22" s="133"/>
      <c r="D22" s="146">
        <v>4110</v>
      </c>
      <c r="E22" s="147" t="s">
        <v>10</v>
      </c>
      <c r="F22" s="182">
        <f>884661+30000</f>
        <v>914661</v>
      </c>
    </row>
    <row r="23" spans="1:6" ht="11.1" customHeight="1">
      <c r="A23" s="285"/>
      <c r="B23" s="133"/>
      <c r="C23" s="133"/>
      <c r="D23" s="146">
        <v>4120</v>
      </c>
      <c r="E23" s="147" t="s">
        <v>11</v>
      </c>
      <c r="F23" s="45">
        <f>124488-18000</f>
        <v>106488</v>
      </c>
    </row>
    <row r="24" spans="1:6" ht="11.1" customHeight="1">
      <c r="A24" s="285"/>
      <c r="B24" s="133"/>
      <c r="C24" s="133"/>
      <c r="D24" s="146">
        <v>4140</v>
      </c>
      <c r="E24" s="147" t="s">
        <v>110</v>
      </c>
      <c r="F24" s="182">
        <v>33000</v>
      </c>
    </row>
    <row r="25" spans="1:6" ht="11.1" customHeight="1">
      <c r="A25" s="285"/>
      <c r="B25" s="133"/>
      <c r="C25" s="133"/>
      <c r="D25" s="146">
        <v>4170</v>
      </c>
      <c r="E25" s="147" t="s">
        <v>67</v>
      </c>
      <c r="F25" s="182">
        <v>0</v>
      </c>
    </row>
    <row r="26" spans="1:6" ht="11.1" customHeight="1">
      <c r="A26" s="285"/>
      <c r="B26" s="133"/>
      <c r="C26" s="133"/>
      <c r="D26" s="146">
        <v>4210</v>
      </c>
      <c r="E26" s="147" t="s">
        <v>37</v>
      </c>
      <c r="F26" s="182">
        <v>28900</v>
      </c>
    </row>
    <row r="27" spans="1:6" ht="11.1" customHeight="1">
      <c r="A27" s="285"/>
      <c r="B27" s="133"/>
      <c r="C27" s="133"/>
      <c r="D27" s="146"/>
      <c r="E27" s="147" t="s">
        <v>14</v>
      </c>
      <c r="F27" s="182">
        <v>15000</v>
      </c>
    </row>
    <row r="28" spans="1:6" ht="11.1" customHeight="1">
      <c r="A28" s="285"/>
      <c r="B28" s="133"/>
      <c r="C28" s="133"/>
      <c r="D28" s="146">
        <v>4220</v>
      </c>
      <c r="E28" s="147" t="s">
        <v>85</v>
      </c>
      <c r="F28" s="182">
        <v>0</v>
      </c>
    </row>
    <row r="29" spans="1:6" ht="11.1" customHeight="1">
      <c r="A29" s="285"/>
      <c r="B29" s="133"/>
      <c r="C29" s="133"/>
      <c r="D29" s="146">
        <v>4240</v>
      </c>
      <c r="E29" s="147" t="s">
        <v>68</v>
      </c>
      <c r="F29" s="182">
        <v>10000</v>
      </c>
    </row>
    <row r="30" spans="1:6" ht="11.1" customHeight="1">
      <c r="A30" s="285"/>
      <c r="B30" s="133"/>
      <c r="C30" s="133"/>
      <c r="D30" s="151">
        <v>4260</v>
      </c>
      <c r="E30" s="288" t="s">
        <v>132</v>
      </c>
      <c r="F30" s="182">
        <v>115000</v>
      </c>
    </row>
    <row r="31" spans="1:6" ht="11.1" customHeight="1">
      <c r="A31" s="285"/>
      <c r="B31" s="133"/>
      <c r="C31" s="133"/>
      <c r="D31" s="151"/>
      <c r="E31" s="288" t="s">
        <v>131</v>
      </c>
      <c r="F31" s="182">
        <v>0</v>
      </c>
    </row>
    <row r="32" spans="1:6" ht="11.1" customHeight="1">
      <c r="A32" s="285"/>
      <c r="B32" s="133"/>
      <c r="C32" s="133"/>
      <c r="D32" s="151"/>
      <c r="E32" s="288" t="s">
        <v>123</v>
      </c>
      <c r="F32" s="182">
        <v>165000</v>
      </c>
    </row>
    <row r="33" spans="1:6" ht="11.1" customHeight="1">
      <c r="A33" s="285"/>
      <c r="B33" s="133"/>
      <c r="C33" s="133"/>
      <c r="D33" s="151">
        <v>4280</v>
      </c>
      <c r="E33" s="288" t="s">
        <v>16</v>
      </c>
      <c r="F33" s="182">
        <v>6840</v>
      </c>
    </row>
    <row r="34" spans="1:6" ht="11.1" customHeight="1">
      <c r="A34" s="285"/>
      <c r="B34" s="133"/>
      <c r="C34" s="133"/>
      <c r="D34" s="151">
        <v>4300</v>
      </c>
      <c r="E34" s="288" t="s">
        <v>17</v>
      </c>
      <c r="F34" s="365">
        <v>28018</v>
      </c>
    </row>
    <row r="35" spans="1:6" ht="12" customHeight="1">
      <c r="A35" s="285"/>
      <c r="B35" s="133"/>
      <c r="C35" s="133"/>
      <c r="D35" s="151"/>
      <c r="E35" s="153" t="s">
        <v>189</v>
      </c>
      <c r="F35" s="365">
        <v>0</v>
      </c>
    </row>
    <row r="36" spans="1:6" ht="12" customHeight="1">
      <c r="A36" s="285"/>
      <c r="B36" s="133"/>
      <c r="C36" s="133"/>
      <c r="D36" s="151"/>
      <c r="E36" s="153" t="s">
        <v>188</v>
      </c>
      <c r="F36" s="365">
        <v>6182</v>
      </c>
    </row>
    <row r="37" spans="1:6" ht="12" customHeight="1">
      <c r="A37" s="285"/>
      <c r="B37" s="133"/>
      <c r="C37" s="133"/>
      <c r="D37" s="151"/>
      <c r="E37" s="288" t="s">
        <v>21</v>
      </c>
      <c r="F37" s="182">
        <v>5000</v>
      </c>
    </row>
    <row r="38" spans="1:6" ht="11.1" customHeight="1">
      <c r="A38" s="285"/>
      <c r="B38" s="133"/>
      <c r="C38" s="133"/>
      <c r="D38" s="151">
        <v>4360</v>
      </c>
      <c r="E38" s="147" t="s">
        <v>141</v>
      </c>
      <c r="F38" s="182">
        <v>0</v>
      </c>
    </row>
    <row r="39" spans="1:6" ht="11.1" customHeight="1">
      <c r="A39" s="285"/>
      <c r="B39" s="133"/>
      <c r="C39" s="133"/>
      <c r="D39" s="151"/>
      <c r="E39" s="147" t="s">
        <v>22</v>
      </c>
      <c r="F39" s="182">
        <v>10000</v>
      </c>
    </row>
    <row r="40" spans="1:6" ht="11.1" customHeight="1">
      <c r="A40" s="285"/>
      <c r="B40" s="133"/>
      <c r="C40" s="133"/>
      <c r="D40" s="146">
        <v>4410</v>
      </c>
      <c r="E40" s="147" t="s">
        <v>24</v>
      </c>
      <c r="F40" s="182">
        <v>440</v>
      </c>
    </row>
    <row r="41" spans="1:6" ht="11.1" customHeight="1">
      <c r="A41" s="285"/>
      <c r="B41" s="133"/>
      <c r="C41" s="133"/>
      <c r="D41" s="146">
        <v>4430</v>
      </c>
      <c r="E41" s="147" t="s">
        <v>25</v>
      </c>
      <c r="F41" s="182">
        <v>0</v>
      </c>
    </row>
    <row r="42" spans="1:6" ht="11.1" customHeight="1">
      <c r="A42" s="285"/>
      <c r="B42" s="133"/>
      <c r="C42" s="133"/>
      <c r="D42" s="146">
        <v>4440</v>
      </c>
      <c r="E42" s="147" t="s">
        <v>26</v>
      </c>
      <c r="F42" s="182">
        <v>222954</v>
      </c>
    </row>
    <row r="43" spans="1:6" ht="11.1" customHeight="1">
      <c r="A43" s="285"/>
      <c r="B43" s="133"/>
      <c r="C43" s="133"/>
      <c r="D43" s="43">
        <v>4520</v>
      </c>
      <c r="E43" s="28" t="s">
        <v>39</v>
      </c>
      <c r="F43" s="182">
        <v>13200</v>
      </c>
    </row>
    <row r="44" spans="1:6" s="64" customFormat="1" ht="11.1" customHeight="1">
      <c r="A44" s="285"/>
      <c r="B44" s="133"/>
      <c r="C44" s="133"/>
      <c r="D44" s="43">
        <v>4530</v>
      </c>
      <c r="E44" s="28" t="s">
        <v>112</v>
      </c>
      <c r="F44" s="182">
        <v>0</v>
      </c>
    </row>
    <row r="45" spans="1:6" s="64" customFormat="1" ht="11.1" customHeight="1">
      <c r="A45" s="285"/>
      <c r="B45" s="133"/>
      <c r="C45" s="133"/>
      <c r="D45" s="146">
        <v>4700</v>
      </c>
      <c r="E45" s="147" t="s">
        <v>113</v>
      </c>
      <c r="F45" s="182">
        <v>4200</v>
      </c>
    </row>
    <row r="46" spans="1:6" ht="11.1" customHeight="1">
      <c r="A46" s="285"/>
      <c r="B46" s="133"/>
      <c r="C46" s="133"/>
      <c r="D46" s="146">
        <v>4710</v>
      </c>
      <c r="E46" s="147" t="s">
        <v>29</v>
      </c>
      <c r="F46" s="182">
        <v>24704</v>
      </c>
    </row>
    <row r="47" spans="1:6" ht="11.1" customHeight="1">
      <c r="A47" s="285"/>
      <c r="B47" s="133"/>
      <c r="C47" s="154" t="s">
        <v>30</v>
      </c>
      <c r="D47" s="537" t="s">
        <v>31</v>
      </c>
      <c r="E47" s="536"/>
      <c r="F47" s="305">
        <f>F48</f>
        <v>67809</v>
      </c>
    </row>
    <row r="48" spans="1:6" ht="11.1" customHeight="1">
      <c r="A48" s="285"/>
      <c r="B48" s="133"/>
      <c r="C48" s="132"/>
      <c r="D48" s="172">
        <v>4270</v>
      </c>
      <c r="E48" s="156" t="s">
        <v>124</v>
      </c>
      <c r="F48" s="182">
        <v>67809</v>
      </c>
    </row>
    <row r="49" spans="1:6" ht="12.75" customHeight="1">
      <c r="A49" s="285"/>
      <c r="B49" s="133"/>
      <c r="C49" s="154" t="s">
        <v>158</v>
      </c>
      <c r="D49" s="601" t="s">
        <v>159</v>
      </c>
      <c r="E49" s="601"/>
      <c r="F49" s="305">
        <f>F50</f>
        <v>20000</v>
      </c>
    </row>
    <row r="50" spans="1:6" ht="11.25" customHeight="1">
      <c r="A50" s="285"/>
      <c r="B50" s="133"/>
      <c r="C50" s="132"/>
      <c r="D50" s="172">
        <v>4300</v>
      </c>
      <c r="E50" s="289" t="s">
        <v>17</v>
      </c>
      <c r="F50" s="182">
        <v>20000</v>
      </c>
    </row>
    <row r="51" spans="1:6" ht="11.25" customHeight="1">
      <c r="A51" s="285"/>
      <c r="B51" s="133"/>
      <c r="C51" s="366" t="s">
        <v>40</v>
      </c>
      <c r="D51" s="543" t="s">
        <v>41</v>
      </c>
      <c r="E51" s="544"/>
      <c r="F51" s="367">
        <f>F52+F53</f>
        <v>0</v>
      </c>
    </row>
    <row r="52" spans="1:6" ht="11.25" customHeight="1">
      <c r="A52" s="285"/>
      <c r="B52" s="133"/>
      <c r="C52" s="366"/>
      <c r="D52" s="158">
        <v>4210</v>
      </c>
      <c r="E52" s="147" t="s">
        <v>37</v>
      </c>
      <c r="F52" s="182">
        <v>0</v>
      </c>
    </row>
    <row r="53" spans="1:6" ht="11.25" customHeight="1">
      <c r="A53" s="285"/>
      <c r="B53" s="133"/>
      <c r="C53" s="368"/>
      <c r="D53" s="158">
        <v>4300</v>
      </c>
      <c r="E53" s="288" t="s">
        <v>17</v>
      </c>
      <c r="F53" s="182">
        <v>0</v>
      </c>
    </row>
    <row r="54" spans="1:6" ht="11.1" customHeight="1">
      <c r="A54" s="285"/>
      <c r="B54" s="291">
        <v>80103</v>
      </c>
      <c r="C54" s="526" t="s">
        <v>42</v>
      </c>
      <c r="D54" s="527"/>
      <c r="E54" s="528"/>
      <c r="F54" s="367">
        <f>F55+F65</f>
        <v>293762</v>
      </c>
    </row>
    <row r="55" spans="1:6" ht="11.1" customHeight="1">
      <c r="A55" s="285"/>
      <c r="B55" s="133"/>
      <c r="C55" s="157" t="s">
        <v>43</v>
      </c>
      <c r="D55" s="605" t="s">
        <v>190</v>
      </c>
      <c r="E55" s="544"/>
      <c r="F55" s="305">
        <f>SUM(F56:F64)</f>
        <v>293762</v>
      </c>
    </row>
    <row r="56" spans="1:6" ht="11.1" customHeight="1">
      <c r="A56" s="285"/>
      <c r="B56" s="159"/>
      <c r="C56" s="130"/>
      <c r="D56" s="369">
        <v>4010</v>
      </c>
      <c r="E56" s="147" t="s">
        <v>8</v>
      </c>
      <c r="F56" s="182">
        <v>218007</v>
      </c>
    </row>
    <row r="57" spans="1:6" ht="11.1" customHeight="1">
      <c r="A57" s="285"/>
      <c r="B57" s="159"/>
      <c r="C57" s="131"/>
      <c r="D57" s="146">
        <v>4040</v>
      </c>
      <c r="E57" s="147" t="s">
        <v>9</v>
      </c>
      <c r="F57" s="182">
        <v>18397</v>
      </c>
    </row>
    <row r="58" spans="1:6" ht="11.1" customHeight="1">
      <c r="A58" s="285"/>
      <c r="B58" s="159"/>
      <c r="C58" s="131"/>
      <c r="D58" s="369">
        <v>4110</v>
      </c>
      <c r="E58" s="147" t="s">
        <v>10</v>
      </c>
      <c r="F58" s="182">
        <v>39432</v>
      </c>
    </row>
    <row r="59" spans="1:6" ht="11.1" customHeight="1">
      <c r="A59" s="285"/>
      <c r="B59" s="159"/>
      <c r="C59" s="131"/>
      <c r="D59" s="369">
        <v>4120</v>
      </c>
      <c r="E59" s="147" t="s">
        <v>11</v>
      </c>
      <c r="F59" s="182">
        <v>5623</v>
      </c>
    </row>
    <row r="60" spans="1:6" ht="11.1" customHeight="1">
      <c r="A60" s="285"/>
      <c r="B60" s="159"/>
      <c r="C60" s="131"/>
      <c r="D60" s="369">
        <v>4210</v>
      </c>
      <c r="E60" s="147" t="s">
        <v>37</v>
      </c>
      <c r="F60" s="182">
        <v>2000</v>
      </c>
    </row>
    <row r="61" spans="1:6" ht="11.1" customHeight="1">
      <c r="A61" s="285"/>
      <c r="B61" s="159"/>
      <c r="C61" s="131"/>
      <c r="D61" s="146">
        <v>4240</v>
      </c>
      <c r="E61" s="147" t="s">
        <v>68</v>
      </c>
      <c r="F61" s="182">
        <v>1000</v>
      </c>
    </row>
    <row r="62" spans="1:6" ht="9.75" customHeight="1">
      <c r="A62" s="285"/>
      <c r="B62" s="159"/>
      <c r="C62" s="131"/>
      <c r="D62" s="151">
        <v>4300</v>
      </c>
      <c r="E62" s="288" t="s">
        <v>86</v>
      </c>
      <c r="F62" s="182"/>
    </row>
    <row r="63" spans="1:6" ht="9.75" customHeight="1">
      <c r="A63" s="285"/>
      <c r="B63" s="159"/>
      <c r="C63" s="131"/>
      <c r="D63" s="146">
        <v>4440</v>
      </c>
      <c r="E63" s="147" t="s">
        <v>26</v>
      </c>
      <c r="F63" s="182">
        <v>8328</v>
      </c>
    </row>
    <row r="64" spans="1:6" ht="11.1" customHeight="1">
      <c r="A64" s="285"/>
      <c r="B64" s="159"/>
      <c r="C64" s="135"/>
      <c r="D64" s="146">
        <v>4710</v>
      </c>
      <c r="E64" s="147" t="s">
        <v>29</v>
      </c>
      <c r="F64" s="182">
        <v>975</v>
      </c>
    </row>
    <row r="65" spans="1:6" ht="11.1" customHeight="1">
      <c r="A65" s="285"/>
      <c r="B65" s="133"/>
      <c r="C65" s="154" t="s">
        <v>30</v>
      </c>
      <c r="D65" s="537" t="s">
        <v>31</v>
      </c>
      <c r="E65" s="536"/>
      <c r="F65" s="305">
        <f>F66</f>
        <v>0</v>
      </c>
    </row>
    <row r="66" spans="1:6" ht="11.1" customHeight="1">
      <c r="A66" s="285"/>
      <c r="B66" s="181"/>
      <c r="C66" s="134"/>
      <c r="D66" s="172">
        <v>4270</v>
      </c>
      <c r="E66" s="156" t="s">
        <v>124</v>
      </c>
      <c r="F66" s="182">
        <v>0</v>
      </c>
    </row>
    <row r="67" spans="1:6" ht="11.1" customHeight="1">
      <c r="A67" s="293"/>
      <c r="B67" s="291">
        <v>80146</v>
      </c>
      <c r="C67" s="610" t="s">
        <v>46</v>
      </c>
      <c r="D67" s="527"/>
      <c r="E67" s="528"/>
      <c r="F67" s="283">
        <f>F68</f>
        <v>10916</v>
      </c>
    </row>
    <row r="68" spans="1:6" ht="11.1" customHeight="1">
      <c r="A68" s="285"/>
      <c r="B68" s="133"/>
      <c r="C68" s="145" t="s">
        <v>47</v>
      </c>
      <c r="D68" s="539" t="s">
        <v>46</v>
      </c>
      <c r="E68" s="538"/>
      <c r="F68" s="305">
        <f>SUM(F69:F69)</f>
        <v>10916</v>
      </c>
    </row>
    <row r="69" spans="1:6" ht="11.1" customHeight="1">
      <c r="A69" s="285"/>
      <c r="B69" s="133"/>
      <c r="C69" s="133"/>
      <c r="D69" s="146">
        <v>4700</v>
      </c>
      <c r="E69" s="147" t="s">
        <v>49</v>
      </c>
      <c r="F69" s="182">
        <v>10916</v>
      </c>
    </row>
    <row r="70" spans="1:6" ht="11.1" customHeight="1">
      <c r="A70" s="293"/>
      <c r="B70" s="291">
        <v>80148</v>
      </c>
      <c r="C70" s="526" t="s">
        <v>50</v>
      </c>
      <c r="D70" s="527"/>
      <c r="E70" s="528"/>
      <c r="F70" s="283">
        <f>F71</f>
        <v>351641</v>
      </c>
    </row>
    <row r="71" spans="1:6" ht="11.1" customHeight="1">
      <c r="A71" s="285"/>
      <c r="B71" s="607"/>
      <c r="C71" s="145" t="s">
        <v>51</v>
      </c>
      <c r="D71" s="539" t="s">
        <v>52</v>
      </c>
      <c r="E71" s="538"/>
      <c r="F71" s="305">
        <f>SUM(F72:F83)-F73</f>
        <v>351641</v>
      </c>
    </row>
    <row r="72" spans="1:6" ht="12" customHeight="1">
      <c r="A72" s="285"/>
      <c r="B72" s="608"/>
      <c r="C72" s="553"/>
      <c r="D72" s="146">
        <v>3020</v>
      </c>
      <c r="E72" s="147" t="s">
        <v>7</v>
      </c>
      <c r="F72" s="148">
        <f>F73</f>
        <v>1000</v>
      </c>
    </row>
    <row r="73" spans="1:6" ht="12.75" customHeight="1">
      <c r="A73" s="285"/>
      <c r="B73" s="608"/>
      <c r="C73" s="554"/>
      <c r="D73" s="146"/>
      <c r="E73" s="149" t="s">
        <v>109</v>
      </c>
      <c r="F73" s="213">
        <v>1000</v>
      </c>
    </row>
    <row r="74" spans="1:6" ht="12.75" customHeight="1">
      <c r="A74" s="285"/>
      <c r="B74" s="608"/>
      <c r="C74" s="554"/>
      <c r="D74" s="146">
        <v>4010</v>
      </c>
      <c r="E74" s="147" t="s">
        <v>8</v>
      </c>
      <c r="F74" s="45">
        <v>217712</v>
      </c>
    </row>
    <row r="75" spans="1:6" s="64" customFormat="1" ht="11.1" customHeight="1">
      <c r="A75" s="285"/>
      <c r="B75" s="608"/>
      <c r="C75" s="554"/>
      <c r="D75" s="146">
        <v>4040</v>
      </c>
      <c r="E75" s="147" t="s">
        <v>9</v>
      </c>
      <c r="F75" s="45">
        <v>16287</v>
      </c>
    </row>
    <row r="76" spans="1:6" ht="12.75" customHeight="1">
      <c r="A76" s="285"/>
      <c r="B76" s="608"/>
      <c r="C76" s="554"/>
      <c r="D76" s="146">
        <v>4110</v>
      </c>
      <c r="E76" s="147" t="s">
        <v>10</v>
      </c>
      <c r="F76" s="45">
        <v>42556</v>
      </c>
    </row>
    <row r="77" spans="1:6" ht="12.75" customHeight="1">
      <c r="A77" s="285"/>
      <c r="B77" s="608"/>
      <c r="C77" s="554"/>
      <c r="D77" s="146">
        <v>4120</v>
      </c>
      <c r="E77" s="147" t="s">
        <v>11</v>
      </c>
      <c r="F77" s="45">
        <v>6069</v>
      </c>
    </row>
    <row r="78" spans="1:6" ht="11.25" customHeight="1">
      <c r="A78" s="285"/>
      <c r="B78" s="608"/>
      <c r="C78" s="554"/>
      <c r="D78" s="146">
        <v>4210</v>
      </c>
      <c r="E78" s="147" t="s">
        <v>13</v>
      </c>
      <c r="F78" s="45">
        <v>4000</v>
      </c>
    </row>
    <row r="79" spans="1:6" s="64" customFormat="1" ht="11.1" customHeight="1">
      <c r="A79" s="285"/>
      <c r="B79" s="608"/>
      <c r="C79" s="554"/>
      <c r="D79" s="146">
        <v>4220</v>
      </c>
      <c r="E79" s="147" t="s">
        <v>85</v>
      </c>
      <c r="F79" s="45">
        <v>53180</v>
      </c>
    </row>
    <row r="80" spans="1:6" ht="11.1" customHeight="1">
      <c r="A80" s="285"/>
      <c r="B80" s="608"/>
      <c r="C80" s="554"/>
      <c r="D80" s="146">
        <v>4260</v>
      </c>
      <c r="E80" s="288" t="s">
        <v>38</v>
      </c>
      <c r="F80" s="45">
        <v>2000</v>
      </c>
    </row>
    <row r="81" spans="1:6" ht="11.1" customHeight="1">
      <c r="A81" s="285"/>
      <c r="B81" s="608"/>
      <c r="C81" s="554"/>
      <c r="D81" s="146">
        <v>4300</v>
      </c>
      <c r="E81" s="288" t="s">
        <v>86</v>
      </c>
      <c r="F81" s="182">
        <v>0</v>
      </c>
    </row>
    <row r="82" spans="1:6" ht="10.5" customHeight="1">
      <c r="A82" s="285"/>
      <c r="B82" s="608"/>
      <c r="C82" s="554"/>
      <c r="D82" s="146">
        <v>4440</v>
      </c>
      <c r="E82" s="147" t="s">
        <v>73</v>
      </c>
      <c r="F82" s="45">
        <v>7751</v>
      </c>
    </row>
    <row r="83" spans="1:6" ht="10.5" customHeight="1">
      <c r="A83" s="285"/>
      <c r="B83" s="609"/>
      <c r="C83" s="555"/>
      <c r="D83" s="146">
        <v>4710</v>
      </c>
      <c r="E83" s="147" t="s">
        <v>29</v>
      </c>
      <c r="F83" s="182">
        <v>1086</v>
      </c>
    </row>
    <row r="84" spans="1:6" ht="41.25" customHeight="1">
      <c r="A84" s="62"/>
      <c r="B84" s="86">
        <v>80150</v>
      </c>
      <c r="C84" s="491" t="s">
        <v>191</v>
      </c>
      <c r="D84" s="492"/>
      <c r="E84" s="493"/>
      <c r="F84" s="125">
        <f>F85</f>
        <v>298241</v>
      </c>
    </row>
    <row r="85" spans="1:6" ht="24.75" customHeight="1">
      <c r="A85" s="62"/>
      <c r="B85" s="30"/>
      <c r="C85" s="23" t="s">
        <v>54</v>
      </c>
      <c r="D85" s="494" t="s">
        <v>55</v>
      </c>
      <c r="E85" s="495"/>
      <c r="F85" s="126">
        <f>SUM(F86:F91)</f>
        <v>298241</v>
      </c>
    </row>
    <row r="86" spans="1:6" ht="11.1" customHeight="1">
      <c r="A86" s="285"/>
      <c r="B86" s="133"/>
      <c r="C86" s="173"/>
      <c r="D86" s="146">
        <v>4010</v>
      </c>
      <c r="E86" s="147" t="s">
        <v>8</v>
      </c>
      <c r="F86" s="193">
        <v>241486</v>
      </c>
    </row>
    <row r="87" spans="1:6" ht="11.1" customHeight="1">
      <c r="A87" s="285"/>
      <c r="B87" s="133"/>
      <c r="C87" s="173"/>
      <c r="D87" s="146">
        <v>4040</v>
      </c>
      <c r="E87" s="147" t="s">
        <v>9</v>
      </c>
      <c r="F87" s="193">
        <v>5289</v>
      </c>
    </row>
    <row r="88" spans="1:6" ht="11.1" customHeight="1">
      <c r="A88" s="285"/>
      <c r="B88" s="133"/>
      <c r="C88" s="173"/>
      <c r="D88" s="146">
        <v>4110</v>
      </c>
      <c r="E88" s="147" t="s">
        <v>10</v>
      </c>
      <c r="F88" s="193">
        <v>42420</v>
      </c>
    </row>
    <row r="89" spans="1:6" ht="11.1" customHeight="1">
      <c r="A89" s="285"/>
      <c r="B89" s="133"/>
      <c r="C89" s="173"/>
      <c r="D89" s="146">
        <v>4120</v>
      </c>
      <c r="E89" s="147" t="s">
        <v>11</v>
      </c>
      <c r="F89" s="193">
        <v>6046</v>
      </c>
    </row>
    <row r="90" spans="1:6" ht="12" customHeight="1">
      <c r="A90" s="285"/>
      <c r="B90" s="133"/>
      <c r="C90" s="173"/>
      <c r="D90" s="146">
        <v>4210</v>
      </c>
      <c r="E90" s="147" t="s">
        <v>13</v>
      </c>
      <c r="F90" s="296">
        <v>1000</v>
      </c>
    </row>
    <row r="91" spans="1:6" ht="12" customHeight="1">
      <c r="A91" s="285"/>
      <c r="B91" s="133"/>
      <c r="C91" s="173"/>
      <c r="D91" s="146">
        <v>4240</v>
      </c>
      <c r="E91" s="147" t="s">
        <v>68</v>
      </c>
      <c r="F91" s="296">
        <v>2000</v>
      </c>
    </row>
    <row r="92" spans="1:6" ht="22.5" customHeight="1">
      <c r="A92" s="285"/>
      <c r="B92" s="364">
        <v>80153</v>
      </c>
      <c r="C92" s="602" t="s">
        <v>57</v>
      </c>
      <c r="D92" s="603"/>
      <c r="E92" s="604"/>
      <c r="F92" s="367">
        <f>F93</f>
        <v>76017</v>
      </c>
    </row>
    <row r="93" spans="1:6" ht="24" customHeight="1">
      <c r="A93" s="370"/>
      <c r="B93" s="130"/>
      <c r="C93" s="145" t="s">
        <v>162</v>
      </c>
      <c r="D93" s="543" t="s">
        <v>192</v>
      </c>
      <c r="E93" s="544"/>
      <c r="F93" s="367">
        <f>F94</f>
        <v>76017</v>
      </c>
    </row>
    <row r="94" spans="1:6" ht="12" customHeight="1">
      <c r="A94" s="371"/>
      <c r="B94" s="135"/>
      <c r="C94" s="181"/>
      <c r="D94" s="146">
        <v>4240</v>
      </c>
      <c r="E94" s="153" t="s">
        <v>193</v>
      </c>
      <c r="F94" s="182">
        <v>76017</v>
      </c>
    </row>
    <row r="95" spans="1:6" ht="14.25" customHeight="1">
      <c r="A95" s="58" t="s">
        <v>1</v>
      </c>
      <c r="B95" s="58" t="s">
        <v>2</v>
      </c>
      <c r="C95" s="12" t="s">
        <v>3</v>
      </c>
      <c r="D95" s="12" t="s">
        <v>4</v>
      </c>
      <c r="E95" s="12" t="s">
        <v>5</v>
      </c>
      <c r="F95" s="12" t="s">
        <v>6</v>
      </c>
    </row>
    <row r="96" spans="1:6" ht="11.1" customHeight="1">
      <c r="A96" s="293"/>
      <c r="B96" s="291">
        <v>80195</v>
      </c>
      <c r="C96" s="532" t="s">
        <v>59</v>
      </c>
      <c r="D96" s="535"/>
      <c r="E96" s="530"/>
      <c r="F96" s="284">
        <f>F97+F99+F107+F109</f>
        <v>71106</v>
      </c>
    </row>
    <row r="97" spans="1:6" ht="13.5" customHeight="1">
      <c r="A97" s="293"/>
      <c r="B97" s="364"/>
      <c r="C97" s="59" t="s">
        <v>60</v>
      </c>
      <c r="D97" s="484" t="s">
        <v>61</v>
      </c>
      <c r="E97" s="485"/>
      <c r="F97" s="24">
        <f>F98</f>
        <v>40706</v>
      </c>
    </row>
    <row r="98" spans="1:6" ht="13.5" customHeight="1">
      <c r="A98" s="293"/>
      <c r="B98" s="364"/>
      <c r="C98" s="56"/>
      <c r="D98" s="74">
        <v>4440</v>
      </c>
      <c r="E98" s="75" t="s">
        <v>62</v>
      </c>
      <c r="F98" s="67">
        <v>40706</v>
      </c>
    </row>
    <row r="99" spans="1:6" ht="22.5" customHeight="1">
      <c r="A99" s="285"/>
      <c r="B99" s="159"/>
      <c r="C99" s="157" t="s">
        <v>63</v>
      </c>
      <c r="D99" s="598" t="s">
        <v>64</v>
      </c>
      <c r="E99" s="599"/>
      <c r="F99" s="286">
        <f>SUM(F100:F106)</f>
        <v>0</v>
      </c>
    </row>
    <row r="100" spans="1:6" ht="14.25" customHeight="1">
      <c r="A100" s="285"/>
      <c r="B100" s="159"/>
      <c r="C100" s="163"/>
      <c r="D100" s="162">
        <v>4110</v>
      </c>
      <c r="E100" s="147" t="s">
        <v>207</v>
      </c>
      <c r="F100" s="296">
        <v>0</v>
      </c>
    </row>
    <row r="101" spans="1:6" ht="14.25" customHeight="1">
      <c r="A101" s="285"/>
      <c r="B101" s="159"/>
      <c r="C101" s="372"/>
      <c r="D101" s="162">
        <v>4120</v>
      </c>
      <c r="E101" s="147" t="s">
        <v>208</v>
      </c>
      <c r="F101" s="296">
        <v>0</v>
      </c>
    </row>
    <row r="102" spans="1:6" ht="12" customHeight="1">
      <c r="A102" s="285"/>
      <c r="B102" s="159"/>
      <c r="C102" s="372"/>
      <c r="D102" s="162">
        <v>4170</v>
      </c>
      <c r="E102" s="373" t="s">
        <v>209</v>
      </c>
      <c r="F102" s="296">
        <v>0</v>
      </c>
    </row>
    <row r="103" spans="1:6" ht="12" customHeight="1">
      <c r="A103" s="285"/>
      <c r="B103" s="159"/>
      <c r="C103" s="372"/>
      <c r="D103" s="162">
        <v>4190</v>
      </c>
      <c r="E103" s="373" t="s">
        <v>197</v>
      </c>
      <c r="F103" s="296">
        <v>0</v>
      </c>
    </row>
    <row r="104" spans="1:6" ht="14.25" customHeight="1">
      <c r="A104" s="285"/>
      <c r="B104" s="159"/>
      <c r="C104" s="372"/>
      <c r="D104" s="162">
        <v>4210</v>
      </c>
      <c r="E104" s="147" t="s">
        <v>210</v>
      </c>
      <c r="F104" s="296">
        <v>0</v>
      </c>
    </row>
    <row r="105" spans="1:6" ht="13.5" customHeight="1">
      <c r="A105" s="285"/>
      <c r="B105" s="159"/>
      <c r="C105" s="372"/>
      <c r="D105" s="162">
        <v>4300</v>
      </c>
      <c r="E105" s="147" t="s">
        <v>200</v>
      </c>
      <c r="F105" s="148">
        <v>0</v>
      </c>
    </row>
    <row r="106" spans="1:6" ht="12" customHeight="1">
      <c r="A106" s="285"/>
      <c r="B106" s="159"/>
      <c r="C106" s="135"/>
      <c r="D106" s="162">
        <v>4420</v>
      </c>
      <c r="E106" s="147" t="s">
        <v>211</v>
      </c>
      <c r="F106" s="148">
        <v>0</v>
      </c>
    </row>
    <row r="107" spans="1:6" ht="12.75" customHeight="1">
      <c r="A107" s="285"/>
      <c r="B107" s="133"/>
      <c r="C107" s="157" t="s">
        <v>65</v>
      </c>
      <c r="D107" s="543" t="s">
        <v>212</v>
      </c>
      <c r="E107" s="544"/>
      <c r="F107" s="374">
        <f>F108</f>
        <v>30400</v>
      </c>
    </row>
    <row r="108" spans="1:6" ht="12.75" customHeight="1">
      <c r="A108" s="285"/>
      <c r="B108" s="133"/>
      <c r="C108" s="133"/>
      <c r="D108" s="375">
        <v>4300</v>
      </c>
      <c r="E108" s="376" t="s">
        <v>200</v>
      </c>
      <c r="F108" s="377">
        <v>30400</v>
      </c>
    </row>
    <row r="109" spans="1:6" ht="21" customHeight="1">
      <c r="A109" s="285"/>
      <c r="B109" s="133"/>
      <c r="C109" s="157" t="s">
        <v>71</v>
      </c>
      <c r="D109" s="598" t="s">
        <v>64</v>
      </c>
      <c r="E109" s="606"/>
      <c r="F109" s="286">
        <f>SUM(F110:F110)</f>
        <v>0</v>
      </c>
    </row>
    <row r="110" spans="1:6" ht="12.75" customHeight="1">
      <c r="A110" s="295"/>
      <c r="B110" s="181"/>
      <c r="C110" s="181"/>
      <c r="D110" s="162">
        <v>4210</v>
      </c>
      <c r="E110" s="147" t="s">
        <v>210</v>
      </c>
      <c r="F110" s="148">
        <v>0</v>
      </c>
    </row>
    <row r="111" spans="1:6" ht="12.75" customHeight="1">
      <c r="A111" s="308">
        <v>854</v>
      </c>
      <c r="B111" s="546" t="s">
        <v>78</v>
      </c>
      <c r="C111" s="547"/>
      <c r="D111" s="546"/>
      <c r="E111" s="540"/>
      <c r="F111" s="283">
        <f>F112+F125+F130+F139+F143</f>
        <v>868708</v>
      </c>
    </row>
    <row r="112" spans="1:6" ht="12.75" customHeight="1">
      <c r="A112" s="308"/>
      <c r="B112" s="309">
        <v>85401</v>
      </c>
      <c r="C112" s="535" t="s">
        <v>79</v>
      </c>
      <c r="D112" s="535"/>
      <c r="E112" s="530"/>
      <c r="F112" s="283">
        <f>F113</f>
        <v>833147</v>
      </c>
    </row>
    <row r="113" spans="1:6" ht="12.75" customHeight="1">
      <c r="A113" s="310"/>
      <c r="B113" s="132"/>
      <c r="C113" s="155" t="s">
        <v>80</v>
      </c>
      <c r="D113" s="536" t="s">
        <v>81</v>
      </c>
      <c r="E113" s="537"/>
      <c r="F113" s="305">
        <f>SUM(F114:F124)</f>
        <v>833147</v>
      </c>
    </row>
    <row r="114" spans="1:6" ht="12.75" customHeight="1">
      <c r="A114" s="310"/>
      <c r="B114" s="311"/>
      <c r="C114" s="312"/>
      <c r="D114" s="146">
        <v>3020</v>
      </c>
      <c r="E114" s="147" t="s">
        <v>7</v>
      </c>
      <c r="F114" s="182">
        <v>0</v>
      </c>
    </row>
    <row r="115" spans="1:6" ht="11.25" customHeight="1">
      <c r="A115" s="310"/>
      <c r="B115" s="311"/>
      <c r="C115" s="311"/>
      <c r="D115" s="146">
        <v>4010</v>
      </c>
      <c r="E115" s="147" t="s">
        <v>8</v>
      </c>
      <c r="F115" s="182">
        <v>620406</v>
      </c>
    </row>
    <row r="116" spans="1:6" s="17" customFormat="1" ht="12" customHeight="1">
      <c r="A116" s="310"/>
      <c r="B116" s="311"/>
      <c r="C116" s="311"/>
      <c r="D116" s="146">
        <v>4040</v>
      </c>
      <c r="E116" s="147" t="s">
        <v>9</v>
      </c>
      <c r="F116" s="182">
        <v>48475</v>
      </c>
    </row>
    <row r="117" spans="1:6" s="64" customFormat="1" ht="13.5" customHeight="1">
      <c r="A117" s="310"/>
      <c r="B117" s="311"/>
      <c r="C117" s="311"/>
      <c r="D117" s="146">
        <v>4110</v>
      </c>
      <c r="E117" s="147" t="s">
        <v>10</v>
      </c>
      <c r="F117" s="182">
        <v>113954</v>
      </c>
    </row>
    <row r="118" spans="1:6" ht="12" customHeight="1">
      <c r="A118" s="310"/>
      <c r="B118" s="311"/>
      <c r="C118" s="311"/>
      <c r="D118" s="146">
        <v>4120</v>
      </c>
      <c r="E118" s="147" t="s">
        <v>11</v>
      </c>
      <c r="F118" s="182">
        <f>16251-3000</f>
        <v>13251</v>
      </c>
    </row>
    <row r="119" spans="1:6" ht="12.75" customHeight="1">
      <c r="A119" s="310"/>
      <c r="B119" s="311"/>
      <c r="C119" s="311"/>
      <c r="D119" s="146">
        <v>4210</v>
      </c>
      <c r="E119" s="147" t="s">
        <v>13</v>
      </c>
      <c r="F119" s="182">
        <v>3000</v>
      </c>
    </row>
    <row r="120" spans="1:6" ht="10.5" customHeight="1">
      <c r="A120" s="310"/>
      <c r="B120" s="311"/>
      <c r="C120" s="311"/>
      <c r="D120" s="146">
        <v>4240</v>
      </c>
      <c r="E120" s="147" t="s">
        <v>15</v>
      </c>
      <c r="F120" s="182">
        <v>2000</v>
      </c>
    </row>
    <row r="121" spans="1:6" ht="11.25" customHeight="1">
      <c r="A121" s="310"/>
      <c r="B121" s="311"/>
      <c r="C121" s="311"/>
      <c r="D121" s="146">
        <v>4260</v>
      </c>
      <c r="E121" s="288" t="s">
        <v>38</v>
      </c>
      <c r="F121" s="182">
        <v>0</v>
      </c>
    </row>
    <row r="122" spans="1:6" ht="12" customHeight="1">
      <c r="A122" s="310"/>
      <c r="B122" s="311"/>
      <c r="C122" s="311"/>
      <c r="D122" s="146">
        <v>4300</v>
      </c>
      <c r="E122" s="147" t="s">
        <v>17</v>
      </c>
      <c r="F122" s="182">
        <v>0</v>
      </c>
    </row>
    <row r="123" spans="1:6" ht="12" customHeight="1">
      <c r="A123" s="310"/>
      <c r="B123" s="311"/>
      <c r="C123" s="311"/>
      <c r="D123" s="146">
        <v>4440</v>
      </c>
      <c r="E123" s="147" t="s">
        <v>213</v>
      </c>
      <c r="F123" s="182">
        <v>28804</v>
      </c>
    </row>
    <row r="124" spans="1:6" ht="11.25" customHeight="1">
      <c r="A124" s="310"/>
      <c r="B124" s="313"/>
      <c r="C124" s="313"/>
      <c r="D124" s="146">
        <v>4710</v>
      </c>
      <c r="E124" s="147" t="s">
        <v>29</v>
      </c>
      <c r="F124" s="182">
        <v>3257</v>
      </c>
    </row>
    <row r="125" spans="1:6" ht="15.75" customHeight="1">
      <c r="A125" s="293"/>
      <c r="B125" s="297">
        <v>85412</v>
      </c>
      <c r="C125" s="530" t="s">
        <v>82</v>
      </c>
      <c r="D125" s="531"/>
      <c r="E125" s="532"/>
      <c r="F125" s="283">
        <f>F126</f>
        <v>12405</v>
      </c>
    </row>
    <row r="126" spans="1:6" ht="13.5" customHeight="1">
      <c r="A126" s="285"/>
      <c r="B126" s="132"/>
      <c r="C126" s="157" t="s">
        <v>83</v>
      </c>
      <c r="D126" s="536" t="s">
        <v>84</v>
      </c>
      <c r="E126" s="537"/>
      <c r="F126" s="305">
        <f>SUM(F127:F129)</f>
        <v>12405</v>
      </c>
    </row>
    <row r="127" spans="1:6" ht="11.1" customHeight="1">
      <c r="A127" s="285"/>
      <c r="B127" s="133"/>
      <c r="C127" s="130"/>
      <c r="D127" s="146">
        <v>4210</v>
      </c>
      <c r="E127" s="147" t="s">
        <v>13</v>
      </c>
      <c r="F127" s="182">
        <v>3295</v>
      </c>
    </row>
    <row r="128" spans="1:6" ht="12" customHeight="1">
      <c r="A128" s="285"/>
      <c r="B128" s="133"/>
      <c r="C128" s="131"/>
      <c r="D128" s="146">
        <v>4220</v>
      </c>
      <c r="E128" s="147" t="s">
        <v>85</v>
      </c>
      <c r="F128" s="182">
        <v>4110</v>
      </c>
    </row>
    <row r="129" spans="1:6" ht="11.25" customHeight="1">
      <c r="A129" s="285"/>
      <c r="B129" s="181"/>
      <c r="C129" s="135"/>
      <c r="D129" s="146">
        <v>4300</v>
      </c>
      <c r="E129" s="147" t="s">
        <v>86</v>
      </c>
      <c r="F129" s="182">
        <v>5000</v>
      </c>
    </row>
    <row r="130" spans="1:6" s="64" customFormat="1" ht="12.75" customHeight="1">
      <c r="A130" s="293"/>
      <c r="B130" s="291">
        <v>85415</v>
      </c>
      <c r="C130" s="535" t="s">
        <v>135</v>
      </c>
      <c r="D130" s="535"/>
      <c r="E130" s="530"/>
      <c r="F130" s="283">
        <f>F131+F134+F137</f>
        <v>6000</v>
      </c>
    </row>
    <row r="131" spans="1:6" ht="14.25" customHeight="1">
      <c r="A131" s="186"/>
      <c r="B131" s="133"/>
      <c r="C131" s="163" t="s">
        <v>88</v>
      </c>
      <c r="D131" s="536" t="s">
        <v>89</v>
      </c>
      <c r="E131" s="537"/>
      <c r="F131" s="305">
        <f>F132+F133</f>
        <v>0</v>
      </c>
    </row>
    <row r="132" spans="1:6" ht="23.25" customHeight="1">
      <c r="A132" s="186"/>
      <c r="B132" s="133"/>
      <c r="C132" s="130"/>
      <c r="D132" s="43">
        <v>3240</v>
      </c>
      <c r="E132" s="147" t="s">
        <v>90</v>
      </c>
      <c r="F132" s="175"/>
    </row>
    <row r="133" spans="1:6" ht="10.5" customHeight="1">
      <c r="A133" s="186"/>
      <c r="B133" s="133"/>
      <c r="C133" s="135"/>
      <c r="D133" s="162">
        <v>3260</v>
      </c>
      <c r="E133" s="147" t="s">
        <v>91</v>
      </c>
      <c r="F133" s="175"/>
    </row>
    <row r="134" spans="1:6" ht="12.75" customHeight="1">
      <c r="A134" s="186"/>
      <c r="B134" s="133"/>
      <c r="C134" s="163" t="s">
        <v>92</v>
      </c>
      <c r="D134" s="536" t="s">
        <v>93</v>
      </c>
      <c r="E134" s="537"/>
      <c r="F134" s="305">
        <f>F135+F136</f>
        <v>6000</v>
      </c>
    </row>
    <row r="135" spans="1:6" ht="24.75" customHeight="1">
      <c r="A135" s="186"/>
      <c r="B135" s="133"/>
      <c r="C135" s="163"/>
      <c r="D135" s="43">
        <v>3240</v>
      </c>
      <c r="E135" s="101" t="s">
        <v>214</v>
      </c>
      <c r="F135" s="175">
        <v>0</v>
      </c>
    </row>
    <row r="136" spans="1:6" s="112" customFormat="1" ht="25.5" customHeight="1">
      <c r="A136" s="186"/>
      <c r="B136" s="133"/>
      <c r="C136" s="134"/>
      <c r="D136" s="43">
        <v>3260</v>
      </c>
      <c r="E136" s="101" t="s">
        <v>94</v>
      </c>
      <c r="F136" s="175">
        <f>10000-4000</f>
        <v>6000</v>
      </c>
    </row>
    <row r="137" spans="1:6" ht="14.25" customHeight="1">
      <c r="A137" s="186"/>
      <c r="B137" s="133"/>
      <c r="C137" s="163" t="s">
        <v>95</v>
      </c>
      <c r="D137" s="538" t="s">
        <v>96</v>
      </c>
      <c r="E137" s="539"/>
      <c r="F137" s="305">
        <f>F138</f>
        <v>0</v>
      </c>
    </row>
    <row r="138" spans="1:6" ht="15.75" customHeight="1">
      <c r="A138" s="186"/>
      <c r="B138" s="133"/>
      <c r="C138" s="163"/>
      <c r="D138" s="146">
        <v>3260</v>
      </c>
      <c r="E138" s="147" t="s">
        <v>97</v>
      </c>
      <c r="F138" s="305">
        <v>0</v>
      </c>
    </row>
    <row r="139" spans="1:6" ht="13.5" customHeight="1">
      <c r="A139" s="186"/>
      <c r="B139" s="291">
        <v>85416</v>
      </c>
      <c r="C139" s="535" t="s">
        <v>98</v>
      </c>
      <c r="D139" s="535"/>
      <c r="E139" s="530"/>
      <c r="F139" s="305">
        <f>F140</f>
        <v>15740</v>
      </c>
    </row>
    <row r="140" spans="1:6" ht="14.25" customHeight="1">
      <c r="A140" s="186"/>
      <c r="B140" s="132"/>
      <c r="C140" s="157" t="s">
        <v>99</v>
      </c>
      <c r="D140" s="536" t="s">
        <v>100</v>
      </c>
      <c r="E140" s="537"/>
      <c r="F140" s="305">
        <f>F141+F142</f>
        <v>15740</v>
      </c>
    </row>
    <row r="141" spans="1:6" ht="13.5" customHeight="1">
      <c r="A141" s="186"/>
      <c r="B141" s="133"/>
      <c r="C141" s="134"/>
      <c r="D141" s="146">
        <v>3240</v>
      </c>
      <c r="E141" s="147" t="s">
        <v>101</v>
      </c>
      <c r="F141" s="175">
        <v>13790</v>
      </c>
    </row>
    <row r="142" spans="1:6" ht="13.5" customHeight="1">
      <c r="A142" s="186"/>
      <c r="B142" s="133"/>
      <c r="C142" s="378"/>
      <c r="D142" s="369">
        <v>3240</v>
      </c>
      <c r="E142" s="147" t="s">
        <v>166</v>
      </c>
      <c r="F142" s="175">
        <v>1950</v>
      </c>
    </row>
    <row r="143" spans="1:6" ht="11.1" customHeight="1">
      <c r="A143" s="186"/>
      <c r="B143" s="294">
        <v>85446</v>
      </c>
      <c r="C143" s="526" t="s">
        <v>46</v>
      </c>
      <c r="D143" s="527"/>
      <c r="E143" s="528"/>
      <c r="F143" s="318">
        <f>F144</f>
        <v>1416</v>
      </c>
    </row>
    <row r="144" spans="1:6" ht="14.25" customHeight="1">
      <c r="A144" s="186"/>
      <c r="B144" s="131"/>
      <c r="C144" s="145" t="s">
        <v>47</v>
      </c>
      <c r="D144" s="539" t="s">
        <v>46</v>
      </c>
      <c r="E144" s="538"/>
      <c r="F144" s="318">
        <f>F145</f>
        <v>1416</v>
      </c>
    </row>
    <row r="145" spans="1:6">
      <c r="A145" s="186"/>
      <c r="B145" s="131"/>
      <c r="C145" s="133"/>
      <c r="D145" s="172">
        <v>4700</v>
      </c>
      <c r="E145" s="289" t="s">
        <v>49</v>
      </c>
      <c r="F145" s="175">
        <v>1416</v>
      </c>
    </row>
    <row r="146" spans="1:6">
      <c r="A146" s="540" t="s">
        <v>103</v>
      </c>
      <c r="B146" s="541"/>
      <c r="C146" s="541"/>
      <c r="D146" s="541"/>
      <c r="E146" s="542"/>
      <c r="F146" s="283">
        <f>F15+F111</f>
        <v>8735613</v>
      </c>
    </row>
    <row r="147" spans="1:6">
      <c r="A147" s="139"/>
      <c r="B147" s="139"/>
      <c r="C147" s="139"/>
      <c r="D147" s="139"/>
      <c r="E147" s="139"/>
      <c r="F147" s="321"/>
    </row>
    <row r="148" spans="1:6">
      <c r="A148" s="322" t="s">
        <v>202</v>
      </c>
      <c r="B148" s="323"/>
      <c r="C148" s="323"/>
      <c r="D148" s="323"/>
      <c r="E148" s="177"/>
      <c r="F148" s="363"/>
    </row>
    <row r="149" spans="1:6">
      <c r="A149" s="325" t="s">
        <v>203</v>
      </c>
      <c r="B149" s="326">
        <v>30400</v>
      </c>
      <c r="C149" s="323"/>
      <c r="E149" s="327"/>
      <c r="F149" s="379"/>
    </row>
    <row r="150" spans="1:6">
      <c r="A150" s="328" t="s">
        <v>122</v>
      </c>
      <c r="B150" s="329">
        <f>SUM(B149)</f>
        <v>30400</v>
      </c>
      <c r="C150" s="323"/>
      <c r="E150" s="330"/>
      <c r="F150" s="379"/>
    </row>
    <row r="151" spans="1:6">
      <c r="A151" s="325"/>
      <c r="B151" s="335"/>
      <c r="C151" s="380"/>
      <c r="D151" s="344"/>
      <c r="E151" s="344"/>
      <c r="F151" s="363"/>
    </row>
    <row r="152" spans="1:6">
      <c r="A152" s="325"/>
      <c r="B152" s="335"/>
      <c r="C152" s="357"/>
      <c r="D152" s="344"/>
      <c r="E152" s="345"/>
      <c r="F152" s="381"/>
    </row>
    <row r="153" spans="1:6">
      <c r="A153" s="325"/>
      <c r="B153" s="335"/>
      <c r="C153" s="357"/>
      <c r="D153" s="344"/>
      <c r="E153" s="382"/>
      <c r="F153" s="381"/>
    </row>
    <row r="154" spans="1:6">
      <c r="A154" s="325"/>
      <c r="B154" s="335"/>
      <c r="C154" s="348"/>
      <c r="D154" s="348"/>
      <c r="E154" s="383"/>
      <c r="F154" s="379"/>
    </row>
    <row r="155" spans="1:6">
      <c r="A155" s="325"/>
      <c r="B155" s="335"/>
      <c r="C155" s="348"/>
      <c r="D155" s="348"/>
      <c r="E155" s="383"/>
      <c r="F155" s="379"/>
    </row>
    <row r="156" spans="1:6">
      <c r="A156" s="328"/>
      <c r="B156" s="340"/>
      <c r="C156" s="348"/>
      <c r="D156" s="348"/>
      <c r="E156" s="384"/>
      <c r="F156" s="379"/>
    </row>
    <row r="157" spans="1:6">
      <c r="A157" s="322"/>
      <c r="B157" s="323"/>
      <c r="C157" s="323"/>
      <c r="D157" s="323"/>
      <c r="E157" s="336"/>
      <c r="F157" s="379"/>
    </row>
    <row r="158" spans="1:6">
      <c r="A158" s="325"/>
      <c r="B158" s="326"/>
      <c r="C158" s="323"/>
      <c r="E158" s="118"/>
      <c r="F158" s="379"/>
    </row>
    <row r="159" spans="1:6">
      <c r="A159" s="328"/>
      <c r="B159" s="329"/>
      <c r="C159" s="323"/>
      <c r="E159" s="336"/>
      <c r="F159" s="379"/>
    </row>
    <row r="160" spans="1:6">
      <c r="A160" s="322"/>
      <c r="B160" s="326"/>
      <c r="C160" s="348"/>
      <c r="D160" s="348"/>
      <c r="E160" s="336"/>
      <c r="F160" s="379"/>
    </row>
    <row r="161" spans="1:6">
      <c r="A161" s="325"/>
      <c r="B161" s="385"/>
      <c r="C161" s="323"/>
      <c r="D161" s="348"/>
      <c r="E161" s="336"/>
      <c r="F161" s="379"/>
    </row>
    <row r="162" spans="1:6">
      <c r="A162" s="325"/>
      <c r="B162" s="338"/>
      <c r="C162" s="386"/>
      <c r="D162" s="348"/>
      <c r="E162" s="336"/>
      <c r="F162" s="379"/>
    </row>
    <row r="163" spans="1:6">
      <c r="A163" s="325"/>
      <c r="B163" s="387"/>
      <c r="C163" s="386"/>
      <c r="D163" s="348"/>
      <c r="E163" s="345"/>
      <c r="F163" s="379"/>
    </row>
    <row r="164" spans="1:6" ht="15">
      <c r="A164" s="328"/>
      <c r="B164" s="388"/>
      <c r="C164" s="336"/>
      <c r="D164" s="336"/>
      <c r="E164" s="334"/>
      <c r="F164" s="379"/>
    </row>
    <row r="165" spans="1:6">
      <c r="A165" s="332"/>
      <c r="B165" s="389"/>
      <c r="C165" s="390"/>
      <c r="D165" s="390"/>
      <c r="E165" s="390"/>
      <c r="F165" s="379"/>
    </row>
    <row r="166" spans="1:6">
      <c r="A166" s="140"/>
      <c r="B166" s="329"/>
      <c r="C166" s="391"/>
      <c r="D166" s="171"/>
      <c r="E166" s="171"/>
      <c r="F166" s="363"/>
    </row>
    <row r="167" spans="1:6">
      <c r="A167" s="171"/>
      <c r="B167" s="391"/>
      <c r="C167" s="391"/>
      <c r="D167" s="391"/>
      <c r="E167" s="171"/>
      <c r="F167" s="363"/>
    </row>
    <row r="168" spans="1:6">
      <c r="A168" s="137"/>
      <c r="B168" s="171"/>
      <c r="C168" s="171"/>
      <c r="D168" s="171"/>
      <c r="E168" s="171"/>
      <c r="F168" s="392"/>
    </row>
    <row r="169" spans="1:6">
      <c r="A169" s="137"/>
      <c r="B169" s="171"/>
      <c r="C169" s="171"/>
      <c r="D169" s="171"/>
      <c r="E169" s="171"/>
      <c r="F169" s="392"/>
    </row>
    <row r="170" spans="1:6">
      <c r="A170" s="325"/>
      <c r="B170" s="393"/>
      <c r="C170" s="117"/>
      <c r="D170" s="344"/>
      <c r="E170" s="394"/>
      <c r="F170" s="381"/>
    </row>
    <row r="171" spans="1:6">
      <c r="A171" s="325"/>
      <c r="B171" s="393"/>
      <c r="C171" s="117"/>
      <c r="D171" s="344"/>
      <c r="E171" s="394"/>
      <c r="F171" s="381"/>
    </row>
    <row r="172" spans="1:6">
      <c r="A172" s="328"/>
      <c r="B172" s="379"/>
      <c r="C172" s="323"/>
      <c r="D172" s="331"/>
      <c r="E172" s="390"/>
      <c r="F172" s="379"/>
    </row>
    <row r="173" spans="1:6">
      <c r="A173" s="137"/>
      <c r="B173" s="323"/>
      <c r="C173" s="395"/>
      <c r="D173" s="171"/>
      <c r="E173" s="171"/>
      <c r="F173" s="363"/>
    </row>
    <row r="174" spans="1:6">
      <c r="A174" s="325"/>
      <c r="B174" s="396"/>
      <c r="C174" s="397"/>
      <c r="D174" s="357"/>
      <c r="E174" s="398"/>
      <c r="F174" s="381"/>
    </row>
    <row r="175" spans="1:6">
      <c r="A175" s="325"/>
      <c r="B175" s="396"/>
      <c r="C175" s="397"/>
      <c r="D175" s="357"/>
      <c r="E175" s="118"/>
      <c r="F175" s="381"/>
    </row>
    <row r="176" spans="1:6">
      <c r="A176" s="328"/>
      <c r="B176" s="379"/>
      <c r="C176" s="323"/>
      <c r="D176" s="331"/>
      <c r="E176" s="390"/>
      <c r="F176" s="379"/>
    </row>
    <row r="177" spans="1:6">
      <c r="A177" s="137"/>
      <c r="B177" s="391"/>
      <c r="C177" s="323"/>
      <c r="D177" s="323"/>
      <c r="E177" s="390"/>
      <c r="F177" s="379"/>
    </row>
    <row r="178" spans="1:6">
      <c r="A178" s="325"/>
      <c r="B178" s="396"/>
      <c r="C178" s="117"/>
      <c r="D178" s="344"/>
      <c r="E178" s="118"/>
      <c r="F178" s="379"/>
    </row>
    <row r="179" spans="1:6">
      <c r="A179" s="328"/>
      <c r="B179" s="399"/>
      <c r="C179" s="323"/>
      <c r="D179" s="352"/>
      <c r="E179" s="390"/>
      <c r="F179" s="379"/>
    </row>
    <row r="180" spans="1:6">
      <c r="A180" s="137"/>
      <c r="B180" s="323"/>
      <c r="C180" s="323"/>
      <c r="D180" s="323"/>
      <c r="E180" s="390"/>
      <c r="F180" s="379"/>
    </row>
    <row r="181" spans="1:6">
      <c r="A181" s="325"/>
      <c r="B181" s="396"/>
      <c r="C181" s="323"/>
      <c r="D181" s="400"/>
      <c r="E181" s="118"/>
      <c r="F181" s="379"/>
    </row>
    <row r="182" spans="1:6">
      <c r="A182" s="328"/>
      <c r="B182" s="379"/>
      <c r="C182" s="323"/>
      <c r="D182" s="331"/>
      <c r="E182" s="390"/>
      <c r="F182" s="379"/>
    </row>
    <row r="183" spans="1:6">
      <c r="A183" s="137"/>
      <c r="B183" s="323"/>
      <c r="C183" s="391"/>
      <c r="D183" s="171"/>
      <c r="E183" s="171"/>
      <c r="F183" s="363"/>
    </row>
    <row r="184" spans="1:6">
      <c r="A184" s="325"/>
      <c r="B184" s="396"/>
      <c r="C184" s="397"/>
      <c r="D184" s="401"/>
      <c r="E184" s="398"/>
      <c r="F184" s="381"/>
    </row>
    <row r="185" spans="1:6">
      <c r="A185" s="325"/>
      <c r="B185" s="393"/>
      <c r="C185" s="397"/>
      <c r="D185" s="357"/>
      <c r="E185" s="394"/>
      <c r="F185" s="381"/>
    </row>
    <row r="186" spans="1:6">
      <c r="A186" s="325"/>
      <c r="B186" s="396"/>
      <c r="C186" s="402"/>
      <c r="D186" s="400"/>
      <c r="E186" s="398"/>
      <c r="F186" s="379"/>
    </row>
    <row r="187" spans="1:6">
      <c r="A187" s="328"/>
      <c r="B187" s="379"/>
      <c r="C187" s="323"/>
      <c r="D187" s="331"/>
      <c r="E187" s="398"/>
      <c r="F187" s="379"/>
    </row>
    <row r="188" spans="1:6">
      <c r="A188" s="137"/>
      <c r="B188" s="391"/>
      <c r="C188" s="323"/>
      <c r="D188" s="323"/>
      <c r="E188" s="398"/>
      <c r="F188" s="379"/>
    </row>
    <row r="189" spans="1:6">
      <c r="A189" s="325"/>
      <c r="B189" s="403"/>
      <c r="C189" s="138"/>
      <c r="D189" s="138"/>
      <c r="E189" s="118"/>
      <c r="F189" s="321"/>
    </row>
    <row r="190" spans="1:6">
      <c r="A190" s="325"/>
      <c r="B190" s="404"/>
      <c r="C190" s="138"/>
      <c r="D190" s="138"/>
      <c r="E190" s="118"/>
      <c r="F190" s="321"/>
    </row>
    <row r="191" spans="1:6">
      <c r="A191" s="325"/>
      <c r="B191" s="404"/>
      <c r="C191" s="138"/>
      <c r="D191" s="405"/>
      <c r="E191" s="118"/>
      <c r="F191" s="321"/>
    </row>
    <row r="192" spans="1:6">
      <c r="A192" s="325"/>
      <c r="B192" s="404"/>
      <c r="C192" s="139"/>
      <c r="D192" s="138"/>
      <c r="E192" s="118"/>
      <c r="F192" s="321"/>
    </row>
    <row r="193" spans="1:6">
      <c r="A193" s="325"/>
      <c r="B193" s="404"/>
      <c r="C193" s="139"/>
      <c r="D193" s="405"/>
      <c r="E193" s="118"/>
      <c r="F193" s="321"/>
    </row>
    <row r="194" spans="1:6">
      <c r="A194" s="328"/>
      <c r="B194" s="379"/>
      <c r="C194" s="323"/>
      <c r="D194" s="331"/>
      <c r="E194" s="139"/>
      <c r="F194" s="321"/>
    </row>
  </sheetData>
  <mergeCells count="39">
    <mergeCell ref="D49:E49"/>
    <mergeCell ref="A12:F12"/>
    <mergeCell ref="B15:E15"/>
    <mergeCell ref="C16:E16"/>
    <mergeCell ref="D17:E17"/>
    <mergeCell ref="D47:E47"/>
    <mergeCell ref="D85:E85"/>
    <mergeCell ref="D51:E51"/>
    <mergeCell ref="C54:E54"/>
    <mergeCell ref="D55:E55"/>
    <mergeCell ref="D65:E65"/>
    <mergeCell ref="C67:E67"/>
    <mergeCell ref="D68:E68"/>
    <mergeCell ref="C70:E70"/>
    <mergeCell ref="B71:B83"/>
    <mergeCell ref="D71:E71"/>
    <mergeCell ref="C72:C83"/>
    <mergeCell ref="C84:E84"/>
    <mergeCell ref="D126:E126"/>
    <mergeCell ref="C92:E92"/>
    <mergeCell ref="D93:E93"/>
    <mergeCell ref="C96:E96"/>
    <mergeCell ref="D97:E97"/>
    <mergeCell ref="D99:E99"/>
    <mergeCell ref="D107:E107"/>
    <mergeCell ref="D109:E109"/>
    <mergeCell ref="B111:E111"/>
    <mergeCell ref="C112:E112"/>
    <mergeCell ref="D113:E113"/>
    <mergeCell ref="C125:E125"/>
    <mergeCell ref="C143:E143"/>
    <mergeCell ref="D144:E144"/>
    <mergeCell ref="A146:E146"/>
    <mergeCell ref="C130:E130"/>
    <mergeCell ref="D131:E131"/>
    <mergeCell ref="D134:E134"/>
    <mergeCell ref="D137:E137"/>
    <mergeCell ref="C139:E139"/>
    <mergeCell ref="D140:E140"/>
  </mergeCells>
  <pageMargins left="0.23622047244094491" right="0.19685039370078741" top="0.39370078740157483" bottom="0.23622047244094491" header="0.15748031496062992" footer="0.19685039370078741"/>
  <pageSetup paperSize="9" scale="71" orientation="portrait" r:id="rId1"/>
  <rowBreaks count="2" manualBreakCount="2">
    <brk id="94" max="5" man="1"/>
    <brk id="17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activeCell="F5" sqref="F5"/>
    </sheetView>
  </sheetViews>
  <sheetFormatPr defaultRowHeight="14.25"/>
  <cols>
    <col min="1" max="1" width="5.375" customWidth="1"/>
    <col min="2" max="2" width="7.5" customWidth="1"/>
    <col min="3" max="3" width="10.25" customWidth="1"/>
    <col min="4" max="4" width="7.25" customWidth="1"/>
    <col min="5" max="5" width="51.375" customWidth="1"/>
    <col min="6" max="6" width="12.625" customWidth="1"/>
    <col min="8" max="8" width="10.125" bestFit="1" customWidth="1"/>
    <col min="10" max="10" width="20.5" customWidth="1"/>
  </cols>
  <sheetData>
    <row r="1" spans="1:12" s="2" customFormat="1" ht="12.75">
      <c r="A1" s="1" t="s">
        <v>215</v>
      </c>
    </row>
    <row r="2" spans="1:12" s="2" customFormat="1" ht="12.75">
      <c r="A2" s="3" t="s">
        <v>216</v>
      </c>
    </row>
    <row r="3" spans="1:12" s="2" customFormat="1" ht="12.75">
      <c r="A3" s="3" t="s">
        <v>217</v>
      </c>
    </row>
    <row r="4" spans="1:12" ht="15">
      <c r="E4" s="4" t="s">
        <v>0</v>
      </c>
      <c r="F4" s="97">
        <v>44453</v>
      </c>
      <c r="G4" s="5"/>
      <c r="H4" s="164"/>
      <c r="I4" s="164"/>
      <c r="J4" s="164"/>
      <c r="K4" s="164"/>
      <c r="L4" s="549"/>
    </row>
    <row r="5" spans="1:12" ht="15">
      <c r="E5" s="4"/>
      <c r="F5" s="97"/>
      <c r="G5" s="5"/>
      <c r="H5" s="164"/>
      <c r="I5" s="164"/>
      <c r="J5" s="164"/>
      <c r="K5" s="164"/>
      <c r="L5" s="549"/>
    </row>
    <row r="6" spans="1:12">
      <c r="A6" s="6"/>
      <c r="F6" s="7"/>
      <c r="H6" s="164"/>
      <c r="I6" s="164"/>
      <c r="J6" s="164"/>
      <c r="K6" s="164"/>
      <c r="L6" s="549"/>
    </row>
    <row r="7" spans="1:12">
      <c r="B7" s="8"/>
      <c r="E7" s="1" t="s">
        <v>104</v>
      </c>
      <c r="F7" s="9"/>
      <c r="H7" s="164"/>
      <c r="I7" s="164"/>
      <c r="J7" s="164"/>
      <c r="K7" s="164"/>
      <c r="L7" s="549"/>
    </row>
    <row r="8" spans="1:12">
      <c r="E8" s="1" t="s">
        <v>105</v>
      </c>
      <c r="F8" s="10"/>
      <c r="H8" s="164"/>
      <c r="I8" s="164"/>
      <c r="J8" s="164"/>
      <c r="K8" s="164"/>
      <c r="L8" s="549"/>
    </row>
    <row r="9" spans="1:12">
      <c r="E9" s="3" t="s">
        <v>106</v>
      </c>
      <c r="F9" s="10"/>
      <c r="H9" s="164"/>
      <c r="I9" s="164"/>
      <c r="J9" s="164"/>
      <c r="K9" s="164"/>
      <c r="L9" s="549"/>
    </row>
    <row r="10" spans="1:12">
      <c r="E10" s="3" t="s">
        <v>107</v>
      </c>
      <c r="F10" s="10"/>
      <c r="H10" s="164"/>
      <c r="I10" s="164"/>
      <c r="J10" s="164"/>
      <c r="K10" s="165" t="s">
        <v>122</v>
      </c>
      <c r="L10" s="550"/>
    </row>
    <row r="11" spans="1:12" ht="55.5" customHeight="1">
      <c r="H11" s="166" t="s">
        <v>70</v>
      </c>
      <c r="I11" s="551" t="s">
        <v>137</v>
      </c>
      <c r="J11" s="552"/>
      <c r="K11" s="82">
        <f>SUM(K12:K19)</f>
        <v>0</v>
      </c>
      <c r="L11" s="82">
        <f>SUM(L12:L19)</f>
        <v>0</v>
      </c>
    </row>
    <row r="12" spans="1:12" ht="19.5" customHeight="1">
      <c r="A12" s="517" t="s">
        <v>108</v>
      </c>
      <c r="B12" s="517"/>
      <c r="C12" s="517"/>
      <c r="D12" s="517"/>
      <c r="E12" s="517"/>
      <c r="F12" s="517"/>
      <c r="G12" s="11"/>
      <c r="H12" s="167"/>
      <c r="I12" s="31">
        <v>4017</v>
      </c>
      <c r="J12" s="147" t="s">
        <v>8</v>
      </c>
      <c r="K12" s="45">
        <f>SUM(L12:P12)</f>
        <v>0</v>
      </c>
      <c r="L12" s="104"/>
    </row>
    <row r="13" spans="1:12">
      <c r="H13" s="169"/>
      <c r="I13" s="31">
        <v>4117</v>
      </c>
      <c r="J13" s="168" t="s">
        <v>126</v>
      </c>
      <c r="K13" s="45">
        <f t="shared" ref="K13:K14" si="0">SUM(L13:P13)</f>
        <v>0</v>
      </c>
      <c r="L13" s="104"/>
    </row>
    <row r="14" spans="1:12" ht="12.75" customHeight="1">
      <c r="A14" s="280" t="s">
        <v>1</v>
      </c>
      <c r="B14" s="280" t="s">
        <v>2</v>
      </c>
      <c r="C14" s="280" t="s">
        <v>3</v>
      </c>
      <c r="D14" s="280" t="s">
        <v>4</v>
      </c>
      <c r="E14" s="281" t="s">
        <v>5</v>
      </c>
      <c r="F14" s="280" t="s">
        <v>6</v>
      </c>
      <c r="H14" s="170"/>
      <c r="I14" s="31">
        <v>4127</v>
      </c>
      <c r="J14" s="168" t="s">
        <v>138</v>
      </c>
      <c r="K14" s="45">
        <f t="shared" si="0"/>
        <v>0</v>
      </c>
      <c r="L14" s="104"/>
    </row>
    <row r="15" spans="1:12" s="64" customFormat="1" ht="11.1" customHeight="1">
      <c r="A15" s="308">
        <v>801</v>
      </c>
      <c r="B15" s="546" t="s">
        <v>33</v>
      </c>
      <c r="C15" s="546"/>
      <c r="D15" s="546"/>
      <c r="E15" s="540"/>
      <c r="F15" s="283">
        <f>F16+F54+F64+F67+F81+F86+F97+F100</f>
        <v>4194793</v>
      </c>
    </row>
    <row r="16" spans="1:12" s="64" customFormat="1" ht="11.1" customHeight="1">
      <c r="A16" s="99"/>
      <c r="B16" s="364">
        <v>80101</v>
      </c>
      <c r="C16" s="530" t="s">
        <v>34</v>
      </c>
      <c r="D16" s="531"/>
      <c r="E16" s="532"/>
      <c r="F16" s="284">
        <f>F17+F47+F49+F51</f>
        <v>3426703</v>
      </c>
    </row>
    <row r="17" spans="1:6" ht="11.1" customHeight="1">
      <c r="A17" s="285"/>
      <c r="B17" s="132"/>
      <c r="C17" s="145" t="s">
        <v>35</v>
      </c>
      <c r="D17" s="539" t="s">
        <v>36</v>
      </c>
      <c r="E17" s="538"/>
      <c r="F17" s="286">
        <f>SUM(F18:F46)-F19</f>
        <v>3383948</v>
      </c>
    </row>
    <row r="18" spans="1:6" ht="11.1" customHeight="1">
      <c r="A18" s="285"/>
      <c r="B18" s="133"/>
      <c r="C18" s="132"/>
      <c r="D18" s="27">
        <v>3020</v>
      </c>
      <c r="E18" s="35" t="s">
        <v>7</v>
      </c>
      <c r="F18" s="148">
        <f>F19</f>
        <v>3300</v>
      </c>
    </row>
    <row r="19" spans="1:6" ht="11.1" customHeight="1">
      <c r="A19" s="285"/>
      <c r="B19" s="133"/>
      <c r="C19" s="133"/>
      <c r="D19" s="27"/>
      <c r="E19" s="127" t="s">
        <v>109</v>
      </c>
      <c r="F19" s="150">
        <v>3300</v>
      </c>
    </row>
    <row r="20" spans="1:6" ht="11.1" customHeight="1">
      <c r="A20" s="285"/>
      <c r="B20" s="133"/>
      <c r="C20" s="133"/>
      <c r="D20" s="27">
        <v>4010</v>
      </c>
      <c r="E20" s="35" t="s">
        <v>8</v>
      </c>
      <c r="F20" s="104">
        <v>2369035</v>
      </c>
    </row>
    <row r="21" spans="1:6" ht="11.1" customHeight="1">
      <c r="A21" s="285"/>
      <c r="B21" s="133"/>
      <c r="C21" s="133"/>
      <c r="D21" s="27">
        <v>4040</v>
      </c>
      <c r="E21" s="35" t="s">
        <v>9</v>
      </c>
      <c r="F21" s="148">
        <v>181516</v>
      </c>
    </row>
    <row r="22" spans="1:6" ht="11.1" customHeight="1">
      <c r="A22" s="285"/>
      <c r="B22" s="133"/>
      <c r="C22" s="133"/>
      <c r="D22" s="27">
        <v>4110</v>
      </c>
      <c r="E22" s="35" t="s">
        <v>10</v>
      </c>
      <c r="F22" s="104">
        <f>425466+26000</f>
        <v>451466</v>
      </c>
    </row>
    <row r="23" spans="1:6" ht="11.1" customHeight="1">
      <c r="A23" s="285"/>
      <c r="B23" s="133"/>
      <c r="C23" s="133"/>
      <c r="D23" s="27">
        <v>4120</v>
      </c>
      <c r="E23" s="35" t="s">
        <v>218</v>
      </c>
      <c r="F23" s="104">
        <f>60675-6000</f>
        <v>54675</v>
      </c>
    </row>
    <row r="24" spans="1:6" ht="11.1" customHeight="1">
      <c r="A24" s="285"/>
      <c r="B24" s="133"/>
      <c r="C24" s="133"/>
      <c r="D24" s="27">
        <v>4140</v>
      </c>
      <c r="E24" s="35" t="s">
        <v>110</v>
      </c>
      <c r="F24" s="104">
        <v>13000</v>
      </c>
    </row>
    <row r="25" spans="1:6" ht="11.1" customHeight="1">
      <c r="A25" s="285"/>
      <c r="B25" s="133"/>
      <c r="C25" s="133"/>
      <c r="D25" s="27">
        <v>4170</v>
      </c>
      <c r="E25" s="35" t="s">
        <v>67</v>
      </c>
      <c r="F25" s="148">
        <v>0</v>
      </c>
    </row>
    <row r="26" spans="1:6" ht="11.1" customHeight="1">
      <c r="A26" s="285"/>
      <c r="B26" s="133"/>
      <c r="C26" s="133"/>
      <c r="D26" s="27">
        <v>4210</v>
      </c>
      <c r="E26" s="35" t="s">
        <v>37</v>
      </c>
      <c r="F26" s="104">
        <v>10000</v>
      </c>
    </row>
    <row r="27" spans="1:6" ht="11.1" customHeight="1">
      <c r="A27" s="285"/>
      <c r="B27" s="133"/>
      <c r="C27" s="133"/>
      <c r="D27" s="27"/>
      <c r="E27" s="35" t="s">
        <v>14</v>
      </c>
      <c r="F27" s="182">
        <v>10000</v>
      </c>
    </row>
    <row r="28" spans="1:6" ht="11.1" customHeight="1">
      <c r="A28" s="285"/>
      <c r="B28" s="133"/>
      <c r="C28" s="133"/>
      <c r="D28" s="27">
        <v>4220</v>
      </c>
      <c r="E28" s="35" t="s">
        <v>85</v>
      </c>
      <c r="F28" s="148">
        <v>0</v>
      </c>
    </row>
    <row r="29" spans="1:6" ht="11.1" customHeight="1">
      <c r="A29" s="285"/>
      <c r="B29" s="133"/>
      <c r="C29" s="133"/>
      <c r="D29" s="27">
        <v>4240</v>
      </c>
      <c r="E29" s="35" t="s">
        <v>68</v>
      </c>
      <c r="F29" s="406">
        <v>10000</v>
      </c>
    </row>
    <row r="30" spans="1:6" ht="11.1" customHeight="1">
      <c r="A30" s="285"/>
      <c r="B30" s="133"/>
      <c r="C30" s="133"/>
      <c r="D30" s="31">
        <v>4260</v>
      </c>
      <c r="E30" s="32" t="s">
        <v>132</v>
      </c>
      <c r="F30" s="104">
        <v>66100</v>
      </c>
    </row>
    <row r="31" spans="1:6" ht="11.1" customHeight="1">
      <c r="A31" s="285"/>
      <c r="B31" s="133"/>
      <c r="C31" s="133"/>
      <c r="D31" s="31"/>
      <c r="E31" s="32" t="s">
        <v>131</v>
      </c>
      <c r="F31" s="104">
        <v>0</v>
      </c>
    </row>
    <row r="32" spans="1:6" ht="11.1" customHeight="1">
      <c r="A32" s="285"/>
      <c r="B32" s="133"/>
      <c r="C32" s="133"/>
      <c r="D32" s="31"/>
      <c r="E32" s="32" t="s">
        <v>123</v>
      </c>
      <c r="F32" s="104">
        <v>43900</v>
      </c>
    </row>
    <row r="33" spans="1:6" ht="11.1" customHeight="1">
      <c r="A33" s="285"/>
      <c r="B33" s="133"/>
      <c r="C33" s="133"/>
      <c r="D33" s="31">
        <v>4280</v>
      </c>
      <c r="E33" s="32" t="s">
        <v>16</v>
      </c>
      <c r="F33" s="104">
        <v>2400</v>
      </c>
    </row>
    <row r="34" spans="1:6" ht="11.1" customHeight="1">
      <c r="A34" s="285"/>
      <c r="B34" s="133"/>
      <c r="C34" s="133"/>
      <c r="D34" s="31">
        <v>4300</v>
      </c>
      <c r="E34" s="32" t="s">
        <v>17</v>
      </c>
      <c r="F34" s="148">
        <v>12500</v>
      </c>
    </row>
    <row r="35" spans="1:6" ht="12" customHeight="1">
      <c r="A35" s="285"/>
      <c r="B35" s="133"/>
      <c r="C35" s="133"/>
      <c r="D35" s="31"/>
      <c r="E35" s="28" t="s">
        <v>111</v>
      </c>
      <c r="F35" s="104">
        <v>0</v>
      </c>
    </row>
    <row r="36" spans="1:6" ht="12" customHeight="1">
      <c r="A36" s="285"/>
      <c r="B36" s="133"/>
      <c r="C36" s="133"/>
      <c r="D36" s="31"/>
      <c r="E36" s="28" t="s">
        <v>188</v>
      </c>
      <c r="F36" s="104">
        <v>4500</v>
      </c>
    </row>
    <row r="37" spans="1:6" ht="11.1" customHeight="1">
      <c r="A37" s="285"/>
      <c r="B37" s="133"/>
      <c r="C37" s="133"/>
      <c r="D37" s="31"/>
      <c r="E37" s="28" t="s">
        <v>189</v>
      </c>
      <c r="F37" s="104">
        <v>0</v>
      </c>
    </row>
    <row r="38" spans="1:6" ht="11.1" customHeight="1">
      <c r="A38" s="285"/>
      <c r="B38" s="133"/>
      <c r="C38" s="133"/>
      <c r="D38" s="31"/>
      <c r="E38" s="32" t="s">
        <v>21</v>
      </c>
      <c r="F38" s="182">
        <v>5000</v>
      </c>
    </row>
    <row r="39" spans="1:6" ht="10.5" customHeight="1">
      <c r="A39" s="285"/>
      <c r="B39" s="133"/>
      <c r="C39" s="133"/>
      <c r="D39" s="31">
        <v>4360</v>
      </c>
      <c r="E39" s="35" t="s">
        <v>23</v>
      </c>
      <c r="F39" s="104">
        <v>0</v>
      </c>
    </row>
    <row r="40" spans="1:6" ht="10.5" customHeight="1">
      <c r="A40" s="285"/>
      <c r="B40" s="133"/>
      <c r="C40" s="133"/>
      <c r="D40" s="31"/>
      <c r="E40" s="35" t="s">
        <v>22</v>
      </c>
      <c r="F40" s="104">
        <v>10000</v>
      </c>
    </row>
    <row r="41" spans="1:6" ht="11.1" customHeight="1">
      <c r="A41" s="285"/>
      <c r="B41" s="133"/>
      <c r="C41" s="133"/>
      <c r="D41" s="27">
        <v>4410</v>
      </c>
      <c r="E41" s="35" t="s">
        <v>24</v>
      </c>
      <c r="F41" s="104">
        <v>440</v>
      </c>
    </row>
    <row r="42" spans="1:6" ht="11.1" customHeight="1">
      <c r="A42" s="285"/>
      <c r="B42" s="133"/>
      <c r="C42" s="133"/>
      <c r="D42" s="27">
        <v>4430</v>
      </c>
      <c r="E42" s="35" t="s">
        <v>25</v>
      </c>
      <c r="F42" s="104">
        <v>0</v>
      </c>
    </row>
    <row r="43" spans="1:6" s="64" customFormat="1" ht="11.1" customHeight="1">
      <c r="A43" s="285"/>
      <c r="B43" s="133"/>
      <c r="C43" s="133"/>
      <c r="D43" s="27">
        <v>4440</v>
      </c>
      <c r="E43" s="35" t="s">
        <v>26</v>
      </c>
      <c r="F43" s="104">
        <v>109496</v>
      </c>
    </row>
    <row r="44" spans="1:6" ht="11.1" customHeight="1">
      <c r="A44" s="285"/>
      <c r="B44" s="133"/>
      <c r="C44" s="133"/>
      <c r="D44" s="43">
        <v>4520</v>
      </c>
      <c r="E44" s="28" t="s">
        <v>39</v>
      </c>
      <c r="F44" s="104">
        <v>8400</v>
      </c>
    </row>
    <row r="45" spans="1:6" ht="11.1" customHeight="1">
      <c r="A45" s="285"/>
      <c r="B45" s="133"/>
      <c r="C45" s="133"/>
      <c r="D45" s="27">
        <v>4700</v>
      </c>
      <c r="E45" s="35" t="s">
        <v>49</v>
      </c>
      <c r="F45" s="104">
        <v>5000</v>
      </c>
    </row>
    <row r="46" spans="1:6" ht="11.1" customHeight="1">
      <c r="A46" s="285"/>
      <c r="B46" s="133"/>
      <c r="C46" s="133"/>
      <c r="D46" s="27">
        <v>4710</v>
      </c>
      <c r="E46" s="35" t="s">
        <v>219</v>
      </c>
      <c r="F46" s="104">
        <v>13220</v>
      </c>
    </row>
    <row r="47" spans="1:6" ht="11.1" customHeight="1">
      <c r="A47" s="285"/>
      <c r="B47" s="133"/>
      <c r="C47" s="154" t="s">
        <v>30</v>
      </c>
      <c r="D47" s="601" t="s">
        <v>31</v>
      </c>
      <c r="E47" s="601"/>
      <c r="F47" s="126">
        <f>F48</f>
        <v>33755</v>
      </c>
    </row>
    <row r="48" spans="1:6" ht="11.1" customHeight="1">
      <c r="A48" s="285"/>
      <c r="B48" s="133"/>
      <c r="C48" s="132"/>
      <c r="D48" s="37">
        <v>4270</v>
      </c>
      <c r="E48" s="38" t="s">
        <v>32</v>
      </c>
      <c r="F48" s="104">
        <v>33755</v>
      </c>
    </row>
    <row r="49" spans="1:6" ht="11.1" customHeight="1">
      <c r="A49" s="285"/>
      <c r="B49" s="159"/>
      <c r="C49" s="157" t="s">
        <v>158</v>
      </c>
      <c r="D49" s="601" t="s">
        <v>159</v>
      </c>
      <c r="E49" s="601"/>
      <c r="F49" s="126">
        <f>F50</f>
        <v>9000</v>
      </c>
    </row>
    <row r="50" spans="1:6" ht="11.1" customHeight="1">
      <c r="A50" s="285"/>
      <c r="B50" s="159"/>
      <c r="C50" s="130"/>
      <c r="D50" s="37">
        <v>4300</v>
      </c>
      <c r="E50" s="185" t="s">
        <v>17</v>
      </c>
      <c r="F50" s="104">
        <v>9000</v>
      </c>
    </row>
    <row r="51" spans="1:6" ht="11.1" customHeight="1">
      <c r="A51" s="285"/>
      <c r="B51" s="159"/>
      <c r="C51" s="366" t="s">
        <v>40</v>
      </c>
      <c r="D51" s="525" t="s">
        <v>41</v>
      </c>
      <c r="E51" s="600"/>
      <c r="F51" s="367">
        <f>F52+F53</f>
        <v>0</v>
      </c>
    </row>
    <row r="52" spans="1:6" ht="11.1" customHeight="1">
      <c r="A52" s="285"/>
      <c r="B52" s="159"/>
      <c r="C52" s="366"/>
      <c r="D52" s="407">
        <v>4210</v>
      </c>
      <c r="E52" s="35" t="s">
        <v>37</v>
      </c>
      <c r="F52" s="182">
        <v>0</v>
      </c>
    </row>
    <row r="53" spans="1:6" ht="11.1" customHeight="1">
      <c r="A53" s="285"/>
      <c r="B53" s="159"/>
      <c r="C53" s="368"/>
      <c r="D53" s="407">
        <v>4300</v>
      </c>
      <c r="E53" s="32" t="s">
        <v>17</v>
      </c>
      <c r="F53" s="182">
        <v>0</v>
      </c>
    </row>
    <row r="54" spans="1:6" ht="11.1" customHeight="1">
      <c r="A54" s="285"/>
      <c r="B54" s="291">
        <v>80103</v>
      </c>
      <c r="C54" s="526" t="s">
        <v>42</v>
      </c>
      <c r="D54" s="527"/>
      <c r="E54" s="528"/>
      <c r="F54" s="290">
        <f>F55</f>
        <v>243339</v>
      </c>
    </row>
    <row r="55" spans="1:6" ht="11.1" customHeight="1">
      <c r="A55" s="285"/>
      <c r="B55" s="133"/>
      <c r="C55" s="157" t="s">
        <v>43</v>
      </c>
      <c r="D55" s="605" t="s">
        <v>190</v>
      </c>
      <c r="E55" s="544"/>
      <c r="F55" s="286">
        <f>F56+F57+F58+F59+F60+F61+F62+F63</f>
        <v>243339</v>
      </c>
    </row>
    <row r="56" spans="1:6" ht="11.1" customHeight="1">
      <c r="A56" s="285"/>
      <c r="B56" s="159"/>
      <c r="C56" s="130"/>
      <c r="D56" s="408">
        <v>4010</v>
      </c>
      <c r="E56" s="35" t="s">
        <v>8</v>
      </c>
      <c r="F56" s="104">
        <v>185404</v>
      </c>
    </row>
    <row r="57" spans="1:6" ht="11.1" customHeight="1">
      <c r="A57" s="285"/>
      <c r="B57" s="159"/>
      <c r="C57" s="131"/>
      <c r="D57" s="27">
        <v>4040</v>
      </c>
      <c r="E57" s="35" t="s">
        <v>9</v>
      </c>
      <c r="F57" s="104">
        <v>8938</v>
      </c>
    </row>
    <row r="58" spans="1:6" ht="11.1" customHeight="1">
      <c r="A58" s="285"/>
      <c r="B58" s="159"/>
      <c r="C58" s="131"/>
      <c r="D58" s="408">
        <v>4110</v>
      </c>
      <c r="E58" s="35" t="s">
        <v>10</v>
      </c>
      <c r="F58" s="104">
        <v>34050</v>
      </c>
    </row>
    <row r="59" spans="1:6" ht="11.1" customHeight="1">
      <c r="A59" s="285"/>
      <c r="B59" s="159"/>
      <c r="C59" s="131"/>
      <c r="D59" s="408">
        <v>4120</v>
      </c>
      <c r="E59" s="35" t="s">
        <v>218</v>
      </c>
      <c r="F59" s="104">
        <v>4856</v>
      </c>
    </row>
    <row r="60" spans="1:6" ht="11.1" customHeight="1">
      <c r="A60" s="285"/>
      <c r="B60" s="159"/>
      <c r="C60" s="131"/>
      <c r="D60" s="408">
        <v>4210</v>
      </c>
      <c r="E60" s="35" t="s">
        <v>37</v>
      </c>
      <c r="F60" s="104">
        <v>2000</v>
      </c>
    </row>
    <row r="61" spans="1:6" ht="11.1" customHeight="1">
      <c r="A61" s="285"/>
      <c r="B61" s="159"/>
      <c r="C61" s="131"/>
      <c r="D61" s="27">
        <v>4240</v>
      </c>
      <c r="E61" s="35" t="s">
        <v>68</v>
      </c>
      <c r="F61" s="104">
        <v>1000</v>
      </c>
    </row>
    <row r="62" spans="1:6" ht="11.1" customHeight="1">
      <c r="A62" s="285"/>
      <c r="B62" s="159"/>
      <c r="C62" s="131"/>
      <c r="D62" s="27">
        <v>4440</v>
      </c>
      <c r="E62" s="35" t="s">
        <v>26</v>
      </c>
      <c r="F62" s="104">
        <v>6298</v>
      </c>
    </row>
    <row r="63" spans="1:6" ht="11.1" customHeight="1">
      <c r="A63" s="285"/>
      <c r="B63" s="159"/>
      <c r="C63" s="135"/>
      <c r="D63" s="27">
        <v>4710</v>
      </c>
      <c r="E63" s="35" t="s">
        <v>219</v>
      </c>
      <c r="F63" s="104">
        <v>793</v>
      </c>
    </row>
    <row r="64" spans="1:6" ht="11.1" customHeight="1">
      <c r="A64" s="293"/>
      <c r="B64" s="291">
        <v>80146</v>
      </c>
      <c r="C64" s="526" t="s">
        <v>46</v>
      </c>
      <c r="D64" s="527"/>
      <c r="E64" s="528"/>
      <c r="F64" s="284">
        <f>F65</f>
        <v>5522</v>
      </c>
    </row>
    <row r="65" spans="1:6" ht="11.1" customHeight="1">
      <c r="A65" s="285"/>
      <c r="B65" s="133"/>
      <c r="C65" s="145" t="s">
        <v>47</v>
      </c>
      <c r="D65" s="539" t="s">
        <v>46</v>
      </c>
      <c r="E65" s="538"/>
      <c r="F65" s="286">
        <f>SUM(F66:F66)</f>
        <v>5522</v>
      </c>
    </row>
    <row r="66" spans="1:6" ht="11.1" customHeight="1">
      <c r="A66" s="285"/>
      <c r="B66" s="181"/>
      <c r="C66" s="181"/>
      <c r="D66" s="27">
        <v>4700</v>
      </c>
      <c r="E66" s="35" t="s">
        <v>49</v>
      </c>
      <c r="F66" s="104">
        <v>5522</v>
      </c>
    </row>
    <row r="67" spans="1:6" ht="11.1" customHeight="1">
      <c r="A67" s="293"/>
      <c r="B67" s="291">
        <v>80148</v>
      </c>
      <c r="C67" s="526" t="s">
        <v>50</v>
      </c>
      <c r="D67" s="527"/>
      <c r="E67" s="528"/>
      <c r="F67" s="284">
        <f>F68</f>
        <v>245267</v>
      </c>
    </row>
    <row r="68" spans="1:6" ht="11.1" customHeight="1">
      <c r="A68" s="285"/>
      <c r="B68" s="607"/>
      <c r="C68" s="145" t="s">
        <v>51</v>
      </c>
      <c r="D68" s="539" t="s">
        <v>52</v>
      </c>
      <c r="E68" s="538"/>
      <c r="F68" s="286">
        <f>SUM(F69:F80)-F70</f>
        <v>245267</v>
      </c>
    </row>
    <row r="69" spans="1:6" ht="10.5" customHeight="1">
      <c r="A69" s="285"/>
      <c r="B69" s="608"/>
      <c r="C69" s="553"/>
      <c r="D69" s="27">
        <v>3020</v>
      </c>
      <c r="E69" s="35" t="s">
        <v>7</v>
      </c>
      <c r="F69" s="104">
        <f>F70</f>
        <v>800</v>
      </c>
    </row>
    <row r="70" spans="1:6" ht="11.25" customHeight="1">
      <c r="A70" s="285"/>
      <c r="B70" s="608"/>
      <c r="C70" s="554"/>
      <c r="D70" s="27"/>
      <c r="E70" s="127" t="s">
        <v>109</v>
      </c>
      <c r="F70" s="213">
        <v>800</v>
      </c>
    </row>
    <row r="71" spans="1:6" ht="11.25" customHeight="1">
      <c r="A71" s="285"/>
      <c r="B71" s="608"/>
      <c r="C71" s="554"/>
      <c r="D71" s="27">
        <v>4010</v>
      </c>
      <c r="E71" s="35" t="s">
        <v>8</v>
      </c>
      <c r="F71" s="104">
        <v>161987</v>
      </c>
    </row>
    <row r="72" spans="1:6" s="64" customFormat="1" ht="11.1" customHeight="1">
      <c r="A72" s="285"/>
      <c r="B72" s="608"/>
      <c r="C72" s="554"/>
      <c r="D72" s="27">
        <v>4040</v>
      </c>
      <c r="E72" s="35" t="s">
        <v>9</v>
      </c>
      <c r="F72" s="104">
        <v>9915</v>
      </c>
    </row>
    <row r="73" spans="1:6" ht="11.25" customHeight="1">
      <c r="A73" s="285"/>
      <c r="B73" s="608"/>
      <c r="C73" s="554"/>
      <c r="D73" s="27">
        <v>4110</v>
      </c>
      <c r="E73" s="35" t="s">
        <v>10</v>
      </c>
      <c r="F73" s="104">
        <v>28944</v>
      </c>
    </row>
    <row r="74" spans="1:6" ht="11.25" customHeight="1">
      <c r="A74" s="285"/>
      <c r="B74" s="608"/>
      <c r="C74" s="554"/>
      <c r="D74" s="27">
        <v>4120</v>
      </c>
      <c r="E74" s="35" t="s">
        <v>218</v>
      </c>
      <c r="F74" s="104">
        <v>4128</v>
      </c>
    </row>
    <row r="75" spans="1:6" ht="12" customHeight="1">
      <c r="A75" s="285"/>
      <c r="B75" s="608"/>
      <c r="C75" s="554"/>
      <c r="D75" s="27">
        <v>4210</v>
      </c>
      <c r="E75" s="35" t="s">
        <v>13</v>
      </c>
      <c r="F75" s="104">
        <v>3200</v>
      </c>
    </row>
    <row r="76" spans="1:6" ht="11.1" customHeight="1">
      <c r="A76" s="285"/>
      <c r="B76" s="608"/>
      <c r="C76" s="554"/>
      <c r="D76" s="27">
        <v>4220</v>
      </c>
      <c r="E76" s="35" t="s">
        <v>85</v>
      </c>
      <c r="F76" s="148">
        <v>28195</v>
      </c>
    </row>
    <row r="77" spans="1:6" ht="11.1" customHeight="1">
      <c r="A77" s="285"/>
      <c r="B77" s="608"/>
      <c r="C77" s="554"/>
      <c r="D77" s="27">
        <v>4260</v>
      </c>
      <c r="E77" s="32" t="s">
        <v>38</v>
      </c>
      <c r="F77" s="104">
        <v>1000</v>
      </c>
    </row>
    <row r="78" spans="1:6" ht="14.25" customHeight="1">
      <c r="A78" s="285"/>
      <c r="B78" s="608"/>
      <c r="C78" s="554"/>
      <c r="D78" s="27">
        <v>4300</v>
      </c>
      <c r="E78" s="32" t="s">
        <v>17</v>
      </c>
      <c r="F78" s="104">
        <v>0</v>
      </c>
    </row>
    <row r="79" spans="1:6" ht="14.25" customHeight="1">
      <c r="A79" s="285"/>
      <c r="B79" s="608"/>
      <c r="C79" s="554"/>
      <c r="D79" s="27">
        <v>4440</v>
      </c>
      <c r="E79" s="35" t="s">
        <v>73</v>
      </c>
      <c r="F79" s="104">
        <v>6201</v>
      </c>
    </row>
    <row r="80" spans="1:6" ht="14.25" customHeight="1">
      <c r="A80" s="285"/>
      <c r="B80" s="609"/>
      <c r="C80" s="555"/>
      <c r="D80" s="27">
        <v>4710</v>
      </c>
      <c r="E80" s="35" t="s">
        <v>219</v>
      </c>
      <c r="F80" s="104">
        <v>897</v>
      </c>
    </row>
    <row r="81" spans="1:6" ht="36.75" customHeight="1">
      <c r="A81" s="285"/>
      <c r="B81" s="160">
        <v>80149</v>
      </c>
      <c r="C81" s="526" t="s">
        <v>134</v>
      </c>
      <c r="D81" s="527"/>
      <c r="E81" s="528"/>
      <c r="F81" s="103">
        <f>F82</f>
        <v>0</v>
      </c>
    </row>
    <row r="82" spans="1:6" ht="25.5" customHeight="1">
      <c r="A82" s="285"/>
      <c r="B82" s="409"/>
      <c r="C82" s="145" t="s">
        <v>54</v>
      </c>
      <c r="D82" s="539" t="s">
        <v>55</v>
      </c>
      <c r="E82" s="538"/>
      <c r="F82" s="103">
        <f>F83+F84+F85</f>
        <v>0</v>
      </c>
    </row>
    <row r="83" spans="1:6" ht="14.25" customHeight="1">
      <c r="A83" s="370"/>
      <c r="B83" s="410"/>
      <c r="C83" s="411"/>
      <c r="D83" s="27">
        <v>4010</v>
      </c>
      <c r="E83" s="35" t="s">
        <v>8</v>
      </c>
      <c r="F83" s="104">
        <v>0</v>
      </c>
    </row>
    <row r="84" spans="1:6" ht="14.25" customHeight="1">
      <c r="A84" s="370"/>
      <c r="B84" s="410"/>
      <c r="C84" s="409"/>
      <c r="D84" s="43">
        <v>4110</v>
      </c>
      <c r="E84" s="35" t="s">
        <v>10</v>
      </c>
      <c r="F84" s="104">
        <v>0</v>
      </c>
    </row>
    <row r="85" spans="1:6" ht="14.25" customHeight="1">
      <c r="A85" s="285"/>
      <c r="B85" s="412"/>
      <c r="C85" s="413"/>
      <c r="D85" s="43">
        <v>4120</v>
      </c>
      <c r="E85" s="35" t="s">
        <v>218</v>
      </c>
      <c r="F85" s="104">
        <v>0</v>
      </c>
    </row>
    <row r="86" spans="1:6" ht="36.75" customHeight="1">
      <c r="A86" s="62"/>
      <c r="B86" s="86">
        <v>80150</v>
      </c>
      <c r="C86" s="491" t="s">
        <v>191</v>
      </c>
      <c r="D86" s="492"/>
      <c r="E86" s="493"/>
      <c r="F86" s="125">
        <f>F87</f>
        <v>185909</v>
      </c>
    </row>
    <row r="87" spans="1:6" ht="22.5" customHeight="1">
      <c r="A87" s="62"/>
      <c r="B87" s="30"/>
      <c r="C87" s="23" t="s">
        <v>54</v>
      </c>
      <c r="D87" s="494" t="s">
        <v>55</v>
      </c>
      <c r="E87" s="495"/>
      <c r="F87" s="126">
        <f>SUM(F88:F95)</f>
        <v>185909</v>
      </c>
    </row>
    <row r="88" spans="1:6" ht="11.1" customHeight="1">
      <c r="A88" s="285"/>
      <c r="B88" s="133"/>
      <c r="C88" s="173"/>
      <c r="D88" s="27">
        <v>4010</v>
      </c>
      <c r="E88" s="35" t="s">
        <v>8</v>
      </c>
      <c r="F88" s="296">
        <v>141824</v>
      </c>
    </row>
    <row r="89" spans="1:6" ht="11.1" customHeight="1">
      <c r="A89" s="285"/>
      <c r="B89" s="133"/>
      <c r="C89" s="173"/>
      <c r="D89" s="27">
        <v>4040</v>
      </c>
      <c r="E89" s="35" t="s">
        <v>9</v>
      </c>
      <c r="F89" s="296">
        <v>10223</v>
      </c>
    </row>
    <row r="90" spans="1:6" ht="11.1" customHeight="1">
      <c r="A90" s="285"/>
      <c r="B90" s="133"/>
      <c r="C90" s="173"/>
      <c r="D90" s="27">
        <v>4110</v>
      </c>
      <c r="E90" s="35" t="s">
        <v>10</v>
      </c>
      <c r="F90" s="296">
        <v>26137</v>
      </c>
    </row>
    <row r="91" spans="1:6" ht="11.1" customHeight="1">
      <c r="A91" s="285"/>
      <c r="B91" s="133"/>
      <c r="C91" s="173"/>
      <c r="D91" s="27">
        <v>4120</v>
      </c>
      <c r="E91" s="35" t="s">
        <v>218</v>
      </c>
      <c r="F91" s="296">
        <v>3725</v>
      </c>
    </row>
    <row r="92" spans="1:6" ht="11.1" customHeight="1">
      <c r="A92" s="285"/>
      <c r="B92" s="133"/>
      <c r="C92" s="173"/>
      <c r="D92" s="27">
        <v>4210</v>
      </c>
      <c r="E92" s="35" t="s">
        <v>13</v>
      </c>
      <c r="F92" s="296">
        <v>0</v>
      </c>
    </row>
    <row r="93" spans="1:6" ht="11.1" customHeight="1">
      <c r="A93" s="285"/>
      <c r="B93" s="133"/>
      <c r="C93" s="173"/>
      <c r="D93" s="27">
        <v>4240</v>
      </c>
      <c r="E93" s="35" t="s">
        <v>68</v>
      </c>
      <c r="F93" s="296">
        <v>4000</v>
      </c>
    </row>
    <row r="94" spans="1:6" ht="11.1" customHeight="1">
      <c r="A94" s="285"/>
      <c r="B94" s="133"/>
      <c r="C94" s="173"/>
      <c r="D94" s="27">
        <v>4300</v>
      </c>
      <c r="E94" s="32" t="s">
        <v>17</v>
      </c>
      <c r="F94" s="296">
        <v>0</v>
      </c>
    </row>
    <row r="95" spans="1:6" ht="12" customHeight="1">
      <c r="A95" s="285"/>
      <c r="B95" s="181"/>
      <c r="C95" s="181"/>
      <c r="D95" s="27">
        <v>4440</v>
      </c>
      <c r="E95" s="35" t="s">
        <v>73</v>
      </c>
      <c r="F95" s="148">
        <v>0</v>
      </c>
    </row>
    <row r="96" spans="1:6" ht="22.5" customHeight="1">
      <c r="A96" s="285"/>
      <c r="B96" s="60">
        <v>80153</v>
      </c>
      <c r="C96" s="602" t="s">
        <v>57</v>
      </c>
      <c r="D96" s="603"/>
      <c r="E96" s="604"/>
      <c r="F96" s="290">
        <f>F97</f>
        <v>37508</v>
      </c>
    </row>
    <row r="97" spans="1:6" ht="24" customHeight="1">
      <c r="A97" s="285"/>
      <c r="B97" s="133"/>
      <c r="C97" s="145" t="s">
        <v>162</v>
      </c>
      <c r="D97" s="543" t="s">
        <v>192</v>
      </c>
      <c r="E97" s="544"/>
      <c r="F97" s="290">
        <f>F98</f>
        <v>37508</v>
      </c>
    </row>
    <row r="98" spans="1:6" ht="12.75" customHeight="1">
      <c r="A98" s="295"/>
      <c r="B98" s="414"/>
      <c r="C98" s="134"/>
      <c r="D98" s="27">
        <v>4240</v>
      </c>
      <c r="E98" s="28" t="s">
        <v>193</v>
      </c>
      <c r="F98" s="148">
        <v>37508</v>
      </c>
    </row>
    <row r="99" spans="1:6" s="64" customFormat="1" ht="11.1" customHeight="1">
      <c r="A99" s="280" t="s">
        <v>1</v>
      </c>
      <c r="B99" s="280" t="s">
        <v>2</v>
      </c>
      <c r="C99" s="280" t="s">
        <v>3</v>
      </c>
      <c r="D99" s="280" t="s">
        <v>4</v>
      </c>
      <c r="E99" s="280" t="s">
        <v>5</v>
      </c>
      <c r="F99" s="280" t="s">
        <v>6</v>
      </c>
    </row>
    <row r="100" spans="1:6" s="64" customFormat="1" ht="10.5" customHeight="1">
      <c r="A100" s="285"/>
      <c r="B100" s="415">
        <v>80195</v>
      </c>
      <c r="C100" s="535" t="s">
        <v>59</v>
      </c>
      <c r="D100" s="535"/>
      <c r="E100" s="530"/>
      <c r="F100" s="283">
        <f>F112+F103+F101+F110+F114</f>
        <v>50545</v>
      </c>
    </row>
    <row r="101" spans="1:6" s="64" customFormat="1" ht="16.5" customHeight="1">
      <c r="A101" s="285"/>
      <c r="B101" s="416"/>
      <c r="C101" s="84" t="s">
        <v>60</v>
      </c>
      <c r="D101" s="484" t="s">
        <v>61</v>
      </c>
      <c r="E101" s="485"/>
      <c r="F101" s="24">
        <f>F102</f>
        <v>36995</v>
      </c>
    </row>
    <row r="102" spans="1:6" s="64" customFormat="1" ht="12" customHeight="1">
      <c r="A102" s="285"/>
      <c r="B102" s="416"/>
      <c r="C102" s="61"/>
      <c r="D102" s="74">
        <v>4440</v>
      </c>
      <c r="E102" s="75" t="s">
        <v>62</v>
      </c>
      <c r="F102" s="67">
        <v>36995</v>
      </c>
    </row>
    <row r="103" spans="1:6" s="64" customFormat="1" ht="22.5" customHeight="1">
      <c r="A103" s="285"/>
      <c r="B103" s="416"/>
      <c r="C103" s="70" t="s">
        <v>63</v>
      </c>
      <c r="D103" s="598" t="s">
        <v>64</v>
      </c>
      <c r="E103" s="599"/>
      <c r="F103" s="20">
        <f>SUM(F104:F109)</f>
        <v>0</v>
      </c>
    </row>
    <row r="104" spans="1:6" ht="13.5" customHeight="1">
      <c r="A104" s="285"/>
      <c r="B104" s="417"/>
      <c r="C104" s="179"/>
      <c r="D104" s="43">
        <v>4110</v>
      </c>
      <c r="E104" s="35" t="s">
        <v>194</v>
      </c>
      <c r="F104" s="301">
        <v>0</v>
      </c>
    </row>
    <row r="105" spans="1:6" ht="11.1" customHeight="1">
      <c r="A105" s="285"/>
      <c r="B105" s="417"/>
      <c r="C105" s="179"/>
      <c r="D105" s="43">
        <v>4120</v>
      </c>
      <c r="E105" s="35" t="s">
        <v>220</v>
      </c>
      <c r="F105" s="301">
        <v>0</v>
      </c>
    </row>
    <row r="106" spans="1:6" ht="11.25" customHeight="1">
      <c r="A106" s="285"/>
      <c r="B106" s="417"/>
      <c r="C106" s="179"/>
      <c r="D106" s="43">
        <v>4170</v>
      </c>
      <c r="E106" s="35" t="s">
        <v>196</v>
      </c>
      <c r="F106" s="301">
        <v>0</v>
      </c>
    </row>
    <row r="107" spans="1:6" ht="13.5" customHeight="1">
      <c r="A107" s="285"/>
      <c r="B107" s="417"/>
      <c r="C107" s="179"/>
      <c r="D107" s="27">
        <v>4210</v>
      </c>
      <c r="E107" s="35" t="s">
        <v>198</v>
      </c>
      <c r="F107" s="301">
        <v>0</v>
      </c>
    </row>
    <row r="108" spans="1:6" ht="13.5" customHeight="1">
      <c r="A108" s="285"/>
      <c r="B108" s="417"/>
      <c r="C108" s="179"/>
      <c r="D108" s="27">
        <v>4240</v>
      </c>
      <c r="E108" s="35" t="s">
        <v>199</v>
      </c>
      <c r="F108" s="301">
        <v>0</v>
      </c>
    </row>
    <row r="109" spans="1:6" ht="13.5" customHeight="1">
      <c r="A109" s="285"/>
      <c r="B109" s="417"/>
      <c r="C109" s="302"/>
      <c r="D109" s="27">
        <v>4300</v>
      </c>
      <c r="E109" s="35" t="s">
        <v>200</v>
      </c>
      <c r="F109" s="301">
        <v>0</v>
      </c>
    </row>
    <row r="110" spans="1:6" s="171" customFormat="1" ht="11.25" customHeight="1">
      <c r="A110" s="285"/>
      <c r="B110" s="417"/>
      <c r="C110" s="418" t="s">
        <v>65</v>
      </c>
      <c r="D110" s="611" t="s">
        <v>66</v>
      </c>
      <c r="E110" s="612"/>
      <c r="F110" s="20">
        <f>F111</f>
        <v>13550</v>
      </c>
    </row>
    <row r="111" spans="1:6" s="171" customFormat="1" ht="14.25" customHeight="1">
      <c r="A111" s="285"/>
      <c r="B111" s="417"/>
      <c r="C111" s="302"/>
      <c r="D111" s="128">
        <v>4300</v>
      </c>
      <c r="E111" s="35" t="s">
        <v>200</v>
      </c>
      <c r="F111" s="419">
        <v>13550</v>
      </c>
    </row>
    <row r="112" spans="1:6" s="171" customFormat="1" ht="21.75" customHeight="1">
      <c r="A112" s="285"/>
      <c r="B112" s="169"/>
      <c r="C112" s="96" t="s">
        <v>71</v>
      </c>
      <c r="D112" s="496" t="s">
        <v>102</v>
      </c>
      <c r="E112" s="497"/>
      <c r="F112" s="305">
        <f>F113</f>
        <v>0</v>
      </c>
    </row>
    <row r="113" spans="1:6" s="171" customFormat="1" ht="14.25" customHeight="1">
      <c r="A113" s="370"/>
      <c r="B113" s="169"/>
      <c r="C113" s="136"/>
      <c r="D113" s="27">
        <v>4300</v>
      </c>
      <c r="E113" s="35" t="s">
        <v>17</v>
      </c>
      <c r="F113" s="279">
        <v>0</v>
      </c>
    </row>
    <row r="114" spans="1:6" s="171" customFormat="1" ht="14.25" customHeight="1">
      <c r="A114" s="370"/>
      <c r="B114" s="169"/>
      <c r="C114" s="157" t="s">
        <v>70</v>
      </c>
      <c r="D114" s="525" t="s">
        <v>139</v>
      </c>
      <c r="E114" s="600"/>
      <c r="F114" s="305">
        <f>SUM(F115:F117)</f>
        <v>0</v>
      </c>
    </row>
    <row r="115" spans="1:6" s="171" customFormat="1" ht="12" customHeight="1">
      <c r="A115" s="370"/>
      <c r="B115" s="420"/>
      <c r="C115" s="131"/>
      <c r="D115" s="43">
        <v>4017</v>
      </c>
      <c r="E115" s="35" t="s">
        <v>8</v>
      </c>
      <c r="F115" s="279">
        <v>0</v>
      </c>
    </row>
    <row r="116" spans="1:6" s="171" customFormat="1" ht="13.5" customHeight="1">
      <c r="A116" s="370"/>
      <c r="B116" s="420"/>
      <c r="C116" s="131"/>
      <c r="D116" s="43">
        <v>4117</v>
      </c>
      <c r="E116" s="35" t="s">
        <v>10</v>
      </c>
      <c r="F116" s="279">
        <v>0</v>
      </c>
    </row>
    <row r="117" spans="1:6" ht="12" customHeight="1">
      <c r="A117" s="370"/>
      <c r="B117" s="420"/>
      <c r="C117" s="131"/>
      <c r="D117" s="77">
        <v>4127</v>
      </c>
      <c r="E117" s="35" t="s">
        <v>218</v>
      </c>
      <c r="F117" s="67">
        <v>0</v>
      </c>
    </row>
    <row r="118" spans="1:6" ht="13.5" customHeight="1">
      <c r="A118" s="308">
        <v>854</v>
      </c>
      <c r="B118" s="546" t="s">
        <v>78</v>
      </c>
      <c r="C118" s="546"/>
      <c r="D118" s="546"/>
      <c r="E118" s="546"/>
      <c r="F118" s="283">
        <f>F119+F133+F138+F146+F149</f>
        <v>443905</v>
      </c>
    </row>
    <row r="119" spans="1:6" ht="13.5" customHeight="1">
      <c r="A119" s="308"/>
      <c r="B119" s="309">
        <v>85401</v>
      </c>
      <c r="C119" s="535" t="s">
        <v>79</v>
      </c>
      <c r="D119" s="535"/>
      <c r="E119" s="530"/>
      <c r="F119" s="283">
        <f>F120</f>
        <v>437739</v>
      </c>
    </row>
    <row r="120" spans="1:6" ht="13.5" customHeight="1">
      <c r="A120" s="310"/>
      <c r="B120" s="132"/>
      <c r="C120" s="155" t="s">
        <v>80</v>
      </c>
      <c r="D120" s="536" t="s">
        <v>81</v>
      </c>
      <c r="E120" s="537"/>
      <c r="F120" s="305">
        <f>SUM(F121:F132)</f>
        <v>437739</v>
      </c>
    </row>
    <row r="121" spans="1:6" ht="12.75" customHeight="1">
      <c r="A121" s="310"/>
      <c r="B121" s="311"/>
      <c r="C121" s="312"/>
      <c r="D121" s="27">
        <v>3020</v>
      </c>
      <c r="E121" s="35" t="s">
        <v>7</v>
      </c>
      <c r="F121" s="182">
        <v>0</v>
      </c>
    </row>
    <row r="122" spans="1:6" s="64" customFormat="1" ht="12.75" customHeight="1">
      <c r="A122" s="310"/>
      <c r="B122" s="311"/>
      <c r="C122" s="311"/>
      <c r="D122" s="27">
        <v>4010</v>
      </c>
      <c r="E122" s="35" t="s">
        <v>8</v>
      </c>
      <c r="F122" s="45">
        <v>336512</v>
      </c>
    </row>
    <row r="123" spans="1:6" s="64" customFormat="1" ht="14.25" customHeight="1">
      <c r="A123" s="310"/>
      <c r="B123" s="311"/>
      <c r="C123" s="311"/>
      <c r="D123" s="27">
        <v>4040</v>
      </c>
      <c r="E123" s="35" t="s">
        <v>9</v>
      </c>
      <c r="F123" s="182">
        <v>15348</v>
      </c>
    </row>
    <row r="124" spans="1:6" ht="12" customHeight="1">
      <c r="A124" s="310"/>
      <c r="B124" s="311"/>
      <c r="C124" s="311"/>
      <c r="D124" s="27">
        <v>4110</v>
      </c>
      <c r="E124" s="35" t="s">
        <v>10</v>
      </c>
      <c r="F124" s="182">
        <f>63838-10000</f>
        <v>53838</v>
      </c>
    </row>
    <row r="125" spans="1:6" ht="13.5" customHeight="1">
      <c r="A125" s="310"/>
      <c r="B125" s="311"/>
      <c r="C125" s="311"/>
      <c r="D125" s="27">
        <v>4120</v>
      </c>
      <c r="E125" s="35" t="s">
        <v>218</v>
      </c>
      <c r="F125" s="45">
        <f>9104-1000</f>
        <v>8104</v>
      </c>
    </row>
    <row r="126" spans="1:6" ht="12" customHeight="1">
      <c r="A126" s="310"/>
      <c r="B126" s="311"/>
      <c r="C126" s="311"/>
      <c r="D126" s="27">
        <v>4210</v>
      </c>
      <c r="E126" s="35" t="s">
        <v>13</v>
      </c>
      <c r="F126" s="421">
        <v>3000</v>
      </c>
    </row>
    <row r="127" spans="1:6" ht="13.5" customHeight="1">
      <c r="A127" s="310"/>
      <c r="B127" s="311"/>
      <c r="C127" s="311"/>
      <c r="D127" s="27">
        <v>4240</v>
      </c>
      <c r="E127" s="35" t="s">
        <v>15</v>
      </c>
      <c r="F127" s="421">
        <v>2000</v>
      </c>
    </row>
    <row r="128" spans="1:6" ht="12" customHeight="1">
      <c r="A128" s="310"/>
      <c r="B128" s="311"/>
      <c r="C128" s="311"/>
      <c r="D128" s="27">
        <v>4260</v>
      </c>
      <c r="E128" s="32" t="s">
        <v>132</v>
      </c>
      <c r="F128" s="182">
        <v>0</v>
      </c>
    </row>
    <row r="129" spans="1:6" ht="11.25" customHeight="1">
      <c r="A129" s="310"/>
      <c r="B129" s="311"/>
      <c r="C129" s="311"/>
      <c r="D129" s="27">
        <v>4300</v>
      </c>
      <c r="E129" s="35" t="s">
        <v>17</v>
      </c>
      <c r="F129" s="182">
        <v>0</v>
      </c>
    </row>
    <row r="130" spans="1:6" ht="13.5" customHeight="1">
      <c r="A130" s="310"/>
      <c r="B130" s="311"/>
      <c r="C130" s="311"/>
      <c r="D130" s="31">
        <v>4360</v>
      </c>
      <c r="E130" s="35" t="s">
        <v>22</v>
      </c>
      <c r="F130" s="182">
        <v>0</v>
      </c>
    </row>
    <row r="131" spans="1:6" ht="13.5" customHeight="1">
      <c r="A131" s="310"/>
      <c r="B131" s="311"/>
      <c r="C131" s="311"/>
      <c r="D131" s="27">
        <v>4440</v>
      </c>
      <c r="E131" s="35" t="s">
        <v>26</v>
      </c>
      <c r="F131" s="182">
        <v>17170</v>
      </c>
    </row>
    <row r="132" spans="1:6" ht="15.75" customHeight="1">
      <c r="A132" s="310"/>
      <c r="B132" s="313"/>
      <c r="C132" s="313"/>
      <c r="D132" s="27">
        <v>4710</v>
      </c>
      <c r="E132" s="35" t="s">
        <v>219</v>
      </c>
      <c r="F132" s="182">
        <v>1767</v>
      </c>
    </row>
    <row r="133" spans="1:6" ht="12.75" customHeight="1">
      <c r="A133" s="293"/>
      <c r="B133" s="297">
        <v>85412</v>
      </c>
      <c r="C133" s="490" t="s">
        <v>82</v>
      </c>
      <c r="D133" s="498"/>
      <c r="E133" s="499"/>
      <c r="F133" s="283">
        <f>F134</f>
        <v>0</v>
      </c>
    </row>
    <row r="134" spans="1:6" ht="12" customHeight="1">
      <c r="A134" s="285"/>
      <c r="B134" s="132"/>
      <c r="C134" s="157" t="s">
        <v>83</v>
      </c>
      <c r="D134" s="536" t="s">
        <v>84</v>
      </c>
      <c r="E134" s="537"/>
      <c r="F134" s="305">
        <f>SUM(F135:F137)</f>
        <v>0</v>
      </c>
    </row>
    <row r="135" spans="1:6" ht="11.25" customHeight="1">
      <c r="A135" s="285"/>
      <c r="B135" s="133"/>
      <c r="C135" s="130"/>
      <c r="D135" s="27">
        <v>4210</v>
      </c>
      <c r="E135" s="147" t="s">
        <v>13</v>
      </c>
      <c r="F135" s="182">
        <v>0</v>
      </c>
    </row>
    <row r="136" spans="1:6" ht="11.25" customHeight="1">
      <c r="A136" s="285"/>
      <c r="B136" s="133"/>
      <c r="C136" s="131"/>
      <c r="D136" s="27">
        <v>4220</v>
      </c>
      <c r="E136" s="147" t="s">
        <v>85</v>
      </c>
      <c r="F136" s="182">
        <v>0</v>
      </c>
    </row>
    <row r="137" spans="1:6" s="64" customFormat="1" ht="15" customHeight="1">
      <c r="A137" s="285"/>
      <c r="B137" s="181"/>
      <c r="C137" s="135"/>
      <c r="D137" s="27">
        <v>4300</v>
      </c>
      <c r="E137" s="147" t="s">
        <v>86</v>
      </c>
      <c r="F137" s="182">
        <v>0</v>
      </c>
    </row>
    <row r="138" spans="1:6" ht="12.75" customHeight="1">
      <c r="A138" s="293"/>
      <c r="B138" s="291">
        <v>85415</v>
      </c>
      <c r="C138" s="535" t="s">
        <v>135</v>
      </c>
      <c r="D138" s="535"/>
      <c r="E138" s="530"/>
      <c r="F138" s="283">
        <f>F139+F142+F144</f>
        <v>2000</v>
      </c>
    </row>
    <row r="139" spans="1:6" ht="11.1" customHeight="1">
      <c r="A139" s="186"/>
      <c r="B139" s="314"/>
      <c r="C139" s="163" t="s">
        <v>88</v>
      </c>
      <c r="D139" s="536" t="s">
        <v>89</v>
      </c>
      <c r="E139" s="537"/>
      <c r="F139" s="305">
        <f>F140+F141</f>
        <v>0</v>
      </c>
    </row>
    <row r="140" spans="1:6" ht="26.25" customHeight="1">
      <c r="A140" s="186"/>
      <c r="B140" s="314"/>
      <c r="C140" s="315"/>
      <c r="D140" s="162">
        <v>3240</v>
      </c>
      <c r="E140" s="147" t="s">
        <v>90</v>
      </c>
      <c r="F140" s="175">
        <v>0</v>
      </c>
    </row>
    <row r="141" spans="1:6" ht="12.75" customHeight="1">
      <c r="A141" s="186"/>
      <c r="B141" s="314"/>
      <c r="C141" s="316"/>
      <c r="D141" s="43">
        <v>3260</v>
      </c>
      <c r="E141" s="35" t="s">
        <v>130</v>
      </c>
      <c r="F141" s="175">
        <v>0</v>
      </c>
    </row>
    <row r="142" spans="1:6" s="112" customFormat="1" ht="11.1" customHeight="1">
      <c r="A142" s="186"/>
      <c r="B142" s="314"/>
      <c r="C142" s="163" t="s">
        <v>92</v>
      </c>
      <c r="D142" s="536" t="s">
        <v>93</v>
      </c>
      <c r="E142" s="537"/>
      <c r="F142" s="305">
        <f>F143</f>
        <v>2000</v>
      </c>
    </row>
    <row r="143" spans="1:6" ht="22.5" customHeight="1">
      <c r="A143" s="186"/>
      <c r="B143" s="314"/>
      <c r="C143" s="317"/>
      <c r="D143" s="27">
        <v>3260</v>
      </c>
      <c r="E143" s="35" t="s">
        <v>94</v>
      </c>
      <c r="F143" s="175">
        <f>10000-8000</f>
        <v>2000</v>
      </c>
    </row>
    <row r="144" spans="1:6" ht="11.1" customHeight="1">
      <c r="A144" s="186"/>
      <c r="B144" s="314"/>
      <c r="C144" s="163" t="s">
        <v>95</v>
      </c>
      <c r="D144" s="538" t="s">
        <v>96</v>
      </c>
      <c r="E144" s="539"/>
      <c r="F144" s="305">
        <f>F145</f>
        <v>0</v>
      </c>
    </row>
    <row r="145" spans="1:8" ht="11.25" customHeight="1">
      <c r="A145" s="186"/>
      <c r="B145" s="422"/>
      <c r="C145" s="317"/>
      <c r="D145" s="27">
        <v>3260</v>
      </c>
      <c r="E145" s="35" t="s">
        <v>97</v>
      </c>
      <c r="F145" s="175">
        <v>0</v>
      </c>
    </row>
    <row r="146" spans="1:8" ht="11.25" customHeight="1">
      <c r="A146" s="186"/>
      <c r="B146" s="423">
        <v>85416</v>
      </c>
      <c r="C146" s="537" t="s">
        <v>98</v>
      </c>
      <c r="D146" s="557"/>
      <c r="E146" s="536"/>
      <c r="F146" s="318">
        <f>F147</f>
        <v>3370</v>
      </c>
    </row>
    <row r="147" spans="1:8" ht="15.75" customHeight="1">
      <c r="A147" s="186"/>
      <c r="B147" s="424"/>
      <c r="C147" s="425" t="s">
        <v>99</v>
      </c>
      <c r="D147" s="536" t="s">
        <v>100</v>
      </c>
      <c r="E147" s="537"/>
      <c r="F147" s="318">
        <f>F148</f>
        <v>3370</v>
      </c>
    </row>
    <row r="148" spans="1:8" ht="11.25" customHeight="1">
      <c r="A148" s="186"/>
      <c r="B148" s="422"/>
      <c r="C148" s="320"/>
      <c r="D148" s="27">
        <v>3240</v>
      </c>
      <c r="E148" s="35" t="s">
        <v>101</v>
      </c>
      <c r="F148" s="29">
        <v>3370</v>
      </c>
    </row>
    <row r="149" spans="1:8" ht="11.25" customHeight="1">
      <c r="A149" s="293"/>
      <c r="B149" s="291">
        <v>85446</v>
      </c>
      <c r="C149" s="526" t="s">
        <v>46</v>
      </c>
      <c r="D149" s="527"/>
      <c r="E149" s="528"/>
      <c r="F149" s="283">
        <f>F150+F159+F235</f>
        <v>796</v>
      </c>
    </row>
    <row r="150" spans="1:8" ht="13.5" customHeight="1">
      <c r="A150" s="186"/>
      <c r="B150" s="132"/>
      <c r="C150" s="145" t="s">
        <v>47</v>
      </c>
      <c r="D150" s="539" t="s">
        <v>46</v>
      </c>
      <c r="E150" s="538"/>
      <c r="F150" s="305">
        <f>F151</f>
        <v>796</v>
      </c>
    </row>
    <row r="151" spans="1:8" ht="12.75" customHeight="1">
      <c r="A151" s="187"/>
      <c r="B151" s="314"/>
      <c r="C151" s="133"/>
      <c r="D151" s="146">
        <v>4700</v>
      </c>
      <c r="E151" s="147" t="s">
        <v>49</v>
      </c>
      <c r="F151" s="175">
        <v>796</v>
      </c>
    </row>
    <row r="152" spans="1:8" ht="16.5" customHeight="1">
      <c r="A152" s="545" t="s">
        <v>103</v>
      </c>
      <c r="B152" s="541"/>
      <c r="C152" s="541"/>
      <c r="D152" s="541"/>
      <c r="E152" s="542"/>
      <c r="F152" s="283">
        <f>F15+F118</f>
        <v>4638698</v>
      </c>
    </row>
    <row r="153" spans="1:8" ht="16.5" customHeight="1">
      <c r="A153" s="141"/>
      <c r="B153" s="426"/>
      <c r="C153" s="386"/>
      <c r="D153" s="336"/>
      <c r="E153" s="334"/>
      <c r="F153" s="321"/>
    </row>
    <row r="154" spans="1:8" ht="16.5" customHeight="1">
      <c r="A154" s="322" t="s">
        <v>202</v>
      </c>
      <c r="B154" s="323"/>
      <c r="C154" s="323"/>
      <c r="D154" s="323"/>
      <c r="E154" s="177"/>
      <c r="F154" s="321"/>
    </row>
    <row r="155" spans="1:8" ht="16.5" customHeight="1">
      <c r="A155" s="325" t="s">
        <v>203</v>
      </c>
      <c r="B155" s="326">
        <v>13550</v>
      </c>
      <c r="C155" s="323"/>
      <c r="E155" s="327"/>
      <c r="F155" s="321"/>
    </row>
    <row r="156" spans="1:8" ht="16.5" customHeight="1">
      <c r="A156" s="328" t="s">
        <v>122</v>
      </c>
      <c r="B156" s="329">
        <f>SUM(B155)</f>
        <v>13550</v>
      </c>
      <c r="C156" s="323"/>
      <c r="E156" s="330"/>
      <c r="F156" s="321"/>
    </row>
    <row r="157" spans="1:8" ht="15">
      <c r="A157" s="332"/>
      <c r="B157" s="427"/>
      <c r="C157" s="334"/>
      <c r="D157" s="334"/>
      <c r="E157" s="334"/>
      <c r="F157" s="363"/>
      <c r="G157" s="363"/>
      <c r="H157" s="171"/>
    </row>
    <row r="158" spans="1:8" ht="15">
      <c r="A158" s="141"/>
      <c r="B158" s="116"/>
      <c r="C158" s="334"/>
      <c r="D158" s="334"/>
      <c r="E158" s="334"/>
      <c r="F158" s="392"/>
      <c r="G158" s="392"/>
      <c r="H158" s="171"/>
    </row>
    <row r="159" spans="1:8" ht="15">
      <c r="A159" s="140"/>
      <c r="B159" s="428"/>
      <c r="C159" s="334"/>
      <c r="D159" s="334"/>
      <c r="E159" s="334"/>
      <c r="F159" s="392"/>
      <c r="G159" s="392"/>
      <c r="H159" s="171"/>
    </row>
    <row r="160" spans="1:8">
      <c r="A160" s="332"/>
      <c r="B160" s="346"/>
      <c r="C160" s="346"/>
      <c r="D160" s="346"/>
      <c r="E160" s="345"/>
      <c r="F160" s="381"/>
      <c r="G160" s="381"/>
      <c r="H160" s="171"/>
    </row>
    <row r="161" spans="1:8">
      <c r="A161" s="325"/>
      <c r="B161" s="346"/>
      <c r="C161" s="346"/>
      <c r="D161" s="346"/>
      <c r="E161" s="345"/>
      <c r="F161" s="381"/>
      <c r="G161" s="379"/>
      <c r="H161" s="171"/>
    </row>
    <row r="162" spans="1:8">
      <c r="A162" s="328"/>
      <c r="B162" s="331"/>
      <c r="C162" s="331"/>
      <c r="D162" s="331"/>
      <c r="E162" s="336"/>
      <c r="F162" s="379"/>
      <c r="G162" s="379"/>
      <c r="H162" s="171"/>
    </row>
    <row r="163" spans="1:8" ht="15">
      <c r="A163" s="137"/>
      <c r="B163" s="331"/>
      <c r="C163" s="80"/>
      <c r="D163" s="334"/>
      <c r="E163" s="334"/>
      <c r="F163" s="363"/>
      <c r="G163" s="363"/>
      <c r="H163" s="171"/>
    </row>
    <row r="164" spans="1:8">
      <c r="A164" s="325"/>
      <c r="B164" s="346"/>
      <c r="C164" s="346"/>
      <c r="D164" s="346"/>
      <c r="E164" s="345"/>
      <c r="F164" s="381"/>
      <c r="G164" s="381"/>
      <c r="H164" s="171"/>
    </row>
    <row r="165" spans="1:8">
      <c r="A165" s="325"/>
      <c r="B165" s="346"/>
      <c r="C165" s="346"/>
      <c r="D165" s="346"/>
      <c r="E165" s="345"/>
      <c r="F165" s="381"/>
      <c r="G165" s="379"/>
      <c r="H165" s="171"/>
    </row>
    <row r="166" spans="1:8">
      <c r="A166" s="328"/>
      <c r="B166" s="331"/>
      <c r="C166" s="331"/>
      <c r="D166" s="331"/>
      <c r="E166" s="336"/>
      <c r="F166" s="379"/>
      <c r="G166" s="379"/>
      <c r="H166" s="171"/>
    </row>
    <row r="167" spans="1:8">
      <c r="A167" s="137"/>
      <c r="B167" s="352"/>
      <c r="C167" s="331"/>
      <c r="D167" s="331"/>
      <c r="E167" s="336"/>
      <c r="F167" s="379"/>
      <c r="G167" s="379"/>
      <c r="H167" s="171"/>
    </row>
    <row r="168" spans="1:8">
      <c r="A168" s="325"/>
      <c r="B168" s="346"/>
      <c r="C168" s="346"/>
      <c r="D168" s="346"/>
      <c r="E168" s="118"/>
      <c r="F168" s="379"/>
      <c r="G168" s="379"/>
      <c r="H168" s="171"/>
    </row>
    <row r="169" spans="1:8">
      <c r="A169" s="328"/>
      <c r="B169" s="352"/>
      <c r="C169" s="331"/>
      <c r="D169" s="352"/>
      <c r="E169" s="336"/>
      <c r="F169" s="379"/>
      <c r="G169" s="379"/>
      <c r="H169" s="171"/>
    </row>
    <row r="170" spans="1:8">
      <c r="A170" s="137"/>
      <c r="B170" s="331"/>
      <c r="C170" s="331"/>
      <c r="D170" s="331"/>
      <c r="E170" s="336"/>
      <c r="F170" s="379"/>
      <c r="G170" s="379"/>
      <c r="H170" s="171"/>
    </row>
    <row r="171" spans="1:8">
      <c r="A171" s="325"/>
      <c r="B171" s="346"/>
      <c r="C171" s="331"/>
      <c r="D171" s="331"/>
      <c r="E171" s="118"/>
      <c r="F171" s="379"/>
      <c r="G171" s="363"/>
      <c r="H171" s="171"/>
    </row>
    <row r="172" spans="1:8">
      <c r="A172" s="328"/>
      <c r="B172" s="331"/>
      <c r="C172" s="331"/>
      <c r="D172" s="331"/>
      <c r="E172" s="336"/>
      <c r="F172" s="379"/>
      <c r="G172" s="363"/>
      <c r="H172" s="171"/>
    </row>
    <row r="173" spans="1:8">
      <c r="A173" s="137"/>
      <c r="B173" s="331"/>
      <c r="C173" s="331"/>
      <c r="D173" s="331"/>
      <c r="E173" s="336"/>
      <c r="F173" s="379"/>
      <c r="G173" s="363"/>
      <c r="H173" s="171"/>
    </row>
    <row r="174" spans="1:8">
      <c r="A174" s="325"/>
      <c r="B174" s="346"/>
      <c r="C174" s="331"/>
      <c r="D174" s="331"/>
      <c r="E174" s="118"/>
      <c r="F174" s="379"/>
      <c r="G174" s="363"/>
      <c r="H174" s="171"/>
    </row>
    <row r="175" spans="1:8">
      <c r="A175" s="328"/>
      <c r="B175" s="331"/>
      <c r="C175" s="331"/>
      <c r="D175" s="331"/>
      <c r="E175" s="336"/>
      <c r="F175" s="379"/>
      <c r="G175" s="381"/>
      <c r="H175" s="171"/>
    </row>
    <row r="176" spans="1:8" ht="15">
      <c r="A176" s="137"/>
      <c r="B176" s="331"/>
      <c r="C176" s="352"/>
      <c r="D176" s="324"/>
      <c r="E176" s="334"/>
      <c r="F176" s="363"/>
      <c r="G176" s="381"/>
      <c r="H176" s="171"/>
    </row>
    <row r="177" spans="1:8">
      <c r="A177" s="325"/>
      <c r="B177" s="346"/>
      <c r="C177" s="346"/>
      <c r="D177" s="346"/>
      <c r="E177" s="345"/>
      <c r="F177" s="381"/>
      <c r="G177" s="379"/>
      <c r="H177" s="171"/>
    </row>
    <row r="178" spans="1:8">
      <c r="A178" s="325"/>
      <c r="B178" s="346"/>
      <c r="C178" s="346"/>
      <c r="D178" s="346"/>
      <c r="E178" s="345"/>
      <c r="F178" s="381"/>
      <c r="G178" s="379"/>
      <c r="H178" s="171"/>
    </row>
    <row r="179" spans="1:8">
      <c r="A179" s="328"/>
      <c r="B179" s="331"/>
      <c r="C179" s="331"/>
      <c r="D179" s="331"/>
      <c r="E179" s="345"/>
      <c r="F179" s="379"/>
      <c r="G179" s="379"/>
      <c r="H179" s="171"/>
    </row>
    <row r="180" spans="1:8">
      <c r="A180" s="137"/>
      <c r="B180" s="352"/>
      <c r="C180" s="331"/>
      <c r="D180" s="331"/>
      <c r="E180" s="345"/>
      <c r="F180" s="379"/>
      <c r="G180" s="379"/>
      <c r="H180" s="171"/>
    </row>
    <row r="181" spans="1:8">
      <c r="A181" s="325"/>
      <c r="B181" s="429"/>
      <c r="C181" s="354"/>
      <c r="D181" s="356"/>
      <c r="E181" s="118"/>
      <c r="F181" s="321"/>
      <c r="G181" s="363"/>
      <c r="H181" s="171"/>
    </row>
    <row r="182" spans="1:8">
      <c r="A182" s="325"/>
      <c r="B182" s="354"/>
      <c r="C182" s="354"/>
      <c r="D182" s="354"/>
      <c r="E182" s="118"/>
      <c r="F182" s="321"/>
      <c r="G182" s="379"/>
      <c r="H182" s="171"/>
    </row>
    <row r="183" spans="1:8">
      <c r="A183" s="325"/>
      <c r="B183" s="354"/>
      <c r="C183" s="354"/>
      <c r="D183" s="354"/>
      <c r="E183" s="118"/>
      <c r="F183" s="321"/>
      <c r="G183" s="379"/>
      <c r="H183" s="171"/>
    </row>
    <row r="184" spans="1:8">
      <c r="A184" s="325"/>
      <c r="B184" s="354"/>
      <c r="C184" s="354"/>
      <c r="D184" s="354"/>
      <c r="E184" s="118"/>
      <c r="F184" s="321"/>
      <c r="G184" s="379"/>
      <c r="H184" s="171"/>
    </row>
    <row r="185" spans="1:8">
      <c r="A185" s="325"/>
      <c r="B185" s="354"/>
      <c r="C185" s="356"/>
      <c r="D185" s="354"/>
      <c r="E185" s="118"/>
      <c r="F185" s="321"/>
      <c r="G185" s="379"/>
      <c r="H185" s="171"/>
    </row>
    <row r="186" spans="1:8">
      <c r="A186" s="328"/>
      <c r="B186" s="331"/>
      <c r="C186" s="331"/>
      <c r="D186" s="331"/>
      <c r="E186" s="139"/>
      <c r="F186" s="321"/>
      <c r="G186" s="379"/>
      <c r="H186" s="171"/>
    </row>
    <row r="187" spans="1:8">
      <c r="A187" s="137"/>
      <c r="B187" s="356"/>
      <c r="C187" s="356"/>
      <c r="D187" s="356"/>
      <c r="E187" s="139"/>
      <c r="F187" s="321"/>
      <c r="G187" s="379"/>
      <c r="H187" s="171"/>
    </row>
    <row r="188" spans="1:8">
      <c r="A188" s="325"/>
      <c r="B188" s="346"/>
      <c r="C188" s="346"/>
      <c r="D188" s="331"/>
      <c r="E188" s="118"/>
      <c r="F188" s="379"/>
    </row>
    <row r="189" spans="1:8">
      <c r="A189" s="328"/>
      <c r="B189" s="331"/>
      <c r="C189" s="331"/>
      <c r="D189" s="331"/>
      <c r="E189" s="336"/>
      <c r="F189" s="379"/>
    </row>
    <row r="190" spans="1:8">
      <c r="A190" s="328"/>
      <c r="B190" s="391"/>
      <c r="C190" s="390"/>
      <c r="D190" s="390"/>
      <c r="E190" s="390"/>
      <c r="F190" s="379"/>
    </row>
  </sheetData>
  <mergeCells count="43">
    <mergeCell ref="C64:E64"/>
    <mergeCell ref="L4:L10"/>
    <mergeCell ref="I11:J11"/>
    <mergeCell ref="A12:F12"/>
    <mergeCell ref="B15:E15"/>
    <mergeCell ref="C16:E16"/>
    <mergeCell ref="D17:E17"/>
    <mergeCell ref="D47:E47"/>
    <mergeCell ref="D49:E49"/>
    <mergeCell ref="D51:E51"/>
    <mergeCell ref="C54:E54"/>
    <mergeCell ref="D55:E55"/>
    <mergeCell ref="C100:E100"/>
    <mergeCell ref="D65:E65"/>
    <mergeCell ref="C67:E67"/>
    <mergeCell ref="B68:B80"/>
    <mergeCell ref="D68:E68"/>
    <mergeCell ref="C69:C80"/>
    <mergeCell ref="C81:E81"/>
    <mergeCell ref="D82:E82"/>
    <mergeCell ref="C86:E86"/>
    <mergeCell ref="D87:E87"/>
    <mergeCell ref="C96:E96"/>
    <mergeCell ref="D97:E97"/>
    <mergeCell ref="D139:E139"/>
    <mergeCell ref="D101:E101"/>
    <mergeCell ref="D103:E103"/>
    <mergeCell ref="D110:E110"/>
    <mergeCell ref="D112:E112"/>
    <mergeCell ref="D114:E114"/>
    <mergeCell ref="B118:E118"/>
    <mergeCell ref="C119:E119"/>
    <mergeCell ref="D120:E120"/>
    <mergeCell ref="C133:E133"/>
    <mergeCell ref="D134:E134"/>
    <mergeCell ref="C138:E138"/>
    <mergeCell ref="A152:E152"/>
    <mergeCell ref="D142:E142"/>
    <mergeCell ref="D144:E144"/>
    <mergeCell ref="C146:E146"/>
    <mergeCell ref="D147:E147"/>
    <mergeCell ref="C149:E149"/>
    <mergeCell ref="D150:E150"/>
  </mergeCells>
  <pageMargins left="0.51181102362204722" right="0.43307086614173229" top="0.39370078740157483" bottom="0.23622047244094491" header="0.15748031496062992" footer="0.19685039370078741"/>
  <pageSetup paperSize="9" scale="64" orientation="portrait" r:id="rId1"/>
  <rowBreaks count="2" manualBreakCount="2">
    <brk id="98" max="5" man="1"/>
    <brk id="161" max="12" man="1"/>
  </rowBreaks>
  <colBreaks count="1" manualBreakCount="1">
    <brk id="6" max="18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view="pageBreakPreview" topLeftCell="A127" zoomScale="70" zoomScaleSheetLayoutView="70" workbookViewId="0">
      <selection activeCell="E33" sqref="E33"/>
    </sheetView>
  </sheetViews>
  <sheetFormatPr defaultRowHeight="14.25"/>
  <cols>
    <col min="1" max="2" width="7.875" customWidth="1"/>
    <col min="3" max="3" width="10" customWidth="1"/>
    <col min="4" max="4" width="8" customWidth="1"/>
    <col min="5" max="5" width="50" customWidth="1"/>
    <col min="6" max="6" width="13.375" customWidth="1"/>
    <col min="10" max="10" width="23.375" customWidth="1"/>
    <col min="12" max="12" width="10.125" customWidth="1"/>
  </cols>
  <sheetData>
    <row r="1" spans="1:13" s="2" customFormat="1" ht="12.75">
      <c r="A1" s="1" t="s">
        <v>221</v>
      </c>
      <c r="H1" s="430"/>
      <c r="I1" s="431"/>
      <c r="J1" s="431"/>
      <c r="K1" s="431"/>
      <c r="L1" s="431"/>
      <c r="M1" s="431"/>
    </row>
    <row r="2" spans="1:13" s="2" customFormat="1" ht="12.75">
      <c r="A2" s="1" t="s">
        <v>222</v>
      </c>
      <c r="H2" s="430"/>
      <c r="I2" s="431"/>
      <c r="J2" s="431"/>
      <c r="K2" s="431"/>
      <c r="L2" s="431"/>
      <c r="M2" s="431"/>
    </row>
    <row r="3" spans="1:13" s="2" customFormat="1" ht="12.75">
      <c r="A3" s="3" t="s">
        <v>223</v>
      </c>
      <c r="H3" s="430"/>
      <c r="I3" s="431"/>
      <c r="J3" s="431"/>
      <c r="K3" s="431"/>
      <c r="L3" s="431"/>
      <c r="M3" s="431"/>
    </row>
    <row r="4" spans="1:13" s="2" customFormat="1" ht="12.75">
      <c r="A4" s="3" t="s">
        <v>224</v>
      </c>
      <c r="H4" s="430"/>
      <c r="I4" s="431"/>
      <c r="J4" s="431"/>
      <c r="K4" s="431"/>
      <c r="L4" s="431"/>
      <c r="M4" s="431"/>
    </row>
    <row r="5" spans="1:13" ht="15">
      <c r="E5" s="4" t="s">
        <v>0</v>
      </c>
      <c r="F5" s="97">
        <v>44453</v>
      </c>
      <c r="G5" s="5"/>
      <c r="H5" s="432"/>
      <c r="I5" s="171"/>
      <c r="J5" s="171"/>
      <c r="K5" s="171"/>
      <c r="L5" s="431"/>
      <c r="M5" s="171"/>
    </row>
    <row r="6" spans="1:13" ht="15" customHeight="1">
      <c r="E6" s="4"/>
      <c r="F6" s="97"/>
      <c r="G6" s="5"/>
      <c r="H6" s="432"/>
      <c r="I6" s="171"/>
      <c r="J6" s="171"/>
      <c r="K6" s="171"/>
      <c r="L6" s="431"/>
      <c r="M6" s="171"/>
    </row>
    <row r="7" spans="1:13" ht="14.25" customHeight="1">
      <c r="A7" s="6"/>
      <c r="F7" s="7"/>
      <c r="H7" s="432"/>
      <c r="I7" s="171"/>
      <c r="J7" s="171"/>
      <c r="K7" s="171"/>
      <c r="L7" s="431"/>
      <c r="M7" s="171"/>
    </row>
    <row r="8" spans="1:13" ht="14.25" customHeight="1">
      <c r="B8" s="8"/>
      <c r="E8" s="1" t="s">
        <v>104</v>
      </c>
      <c r="F8" s="9"/>
      <c r="H8" s="433"/>
      <c r="I8" s="196"/>
      <c r="J8" s="196"/>
      <c r="K8" s="196"/>
      <c r="L8" s="434"/>
      <c r="M8" s="434"/>
    </row>
    <row r="9" spans="1:13" ht="14.25" customHeight="1">
      <c r="E9" s="1" t="s">
        <v>105</v>
      </c>
      <c r="F9" s="10"/>
      <c r="H9" s="433"/>
      <c r="I9" s="196"/>
      <c r="J9" s="196"/>
      <c r="K9" s="196"/>
      <c r="L9" s="635"/>
      <c r="M9" s="635"/>
    </row>
    <row r="10" spans="1:13">
      <c r="E10" s="3" t="s">
        <v>106</v>
      </c>
      <c r="F10" s="10"/>
      <c r="H10" s="433"/>
      <c r="I10" s="196"/>
      <c r="J10" s="196"/>
      <c r="K10" s="196"/>
      <c r="L10" s="617"/>
      <c r="M10" s="617"/>
    </row>
    <row r="11" spans="1:13">
      <c r="E11" s="3" t="s">
        <v>107</v>
      </c>
      <c r="F11" s="10"/>
      <c r="H11" s="433"/>
      <c r="I11" s="196"/>
      <c r="J11" s="196"/>
      <c r="K11" s="196"/>
      <c r="L11" s="617"/>
      <c r="M11" s="617"/>
    </row>
    <row r="12" spans="1:13">
      <c r="H12" s="433"/>
      <c r="I12" s="196"/>
      <c r="J12" s="196"/>
      <c r="K12" s="435"/>
      <c r="L12" s="617"/>
      <c r="M12" s="617"/>
    </row>
    <row r="13" spans="1:13" ht="19.5" customHeight="1">
      <c r="A13" s="517" t="s">
        <v>108</v>
      </c>
      <c r="B13" s="517"/>
      <c r="C13" s="517"/>
      <c r="D13" s="517"/>
      <c r="E13" s="517"/>
      <c r="F13" s="517"/>
      <c r="G13" s="11"/>
      <c r="H13" s="433"/>
      <c r="I13" s="196"/>
      <c r="J13" s="196"/>
      <c r="K13" s="196"/>
      <c r="L13" s="617"/>
      <c r="M13" s="617"/>
    </row>
    <row r="14" spans="1:13" ht="14.25" customHeight="1">
      <c r="H14" s="433"/>
      <c r="I14" s="196"/>
      <c r="J14" s="196"/>
      <c r="K14" s="196"/>
      <c r="L14" s="617"/>
      <c r="M14" s="617"/>
    </row>
    <row r="15" spans="1:13" ht="13.5" customHeight="1">
      <c r="A15" s="280" t="s">
        <v>1</v>
      </c>
      <c r="B15" s="280" t="s">
        <v>2</v>
      </c>
      <c r="C15" s="280" t="s">
        <v>3</v>
      </c>
      <c r="D15" s="280" t="s">
        <v>4</v>
      </c>
      <c r="E15" s="280" t="s">
        <v>5</v>
      </c>
      <c r="F15" s="280" t="s">
        <v>6</v>
      </c>
      <c r="H15" s="433"/>
      <c r="I15" s="196"/>
      <c r="J15" s="196"/>
      <c r="K15" s="435"/>
      <c r="L15" s="196"/>
      <c r="M15" s="196"/>
    </row>
    <row r="16" spans="1:13" s="64" customFormat="1" ht="12.75" customHeight="1">
      <c r="A16" s="16">
        <v>801</v>
      </c>
      <c r="B16" s="546" t="s">
        <v>33</v>
      </c>
      <c r="C16" s="546"/>
      <c r="D16" s="546"/>
      <c r="E16" s="546"/>
      <c r="F16" s="283">
        <f>F17+F54+F67+F70+F85+F95+F105+F112+F115</f>
        <v>6182109</v>
      </c>
      <c r="H16" s="119"/>
      <c r="I16" s="586"/>
      <c r="J16" s="586"/>
      <c r="K16" s="436"/>
      <c r="L16" s="436"/>
      <c r="M16" s="436"/>
    </row>
    <row r="17" spans="1:13" s="64" customFormat="1" ht="12.75" customHeight="1">
      <c r="A17" s="437"/>
      <c r="B17" s="176">
        <v>80101</v>
      </c>
      <c r="C17" s="489" t="s">
        <v>34</v>
      </c>
      <c r="D17" s="489"/>
      <c r="E17" s="489"/>
      <c r="F17" s="283">
        <f>F18+F50+F52</f>
        <v>5267619</v>
      </c>
      <c r="H17" s="636"/>
      <c r="I17" s="119"/>
      <c r="J17" s="212"/>
      <c r="K17" s="438"/>
      <c r="L17" s="438"/>
      <c r="M17" s="438"/>
    </row>
    <row r="18" spans="1:13" ht="12.75" customHeight="1">
      <c r="A18" s="439"/>
      <c r="B18" s="553"/>
      <c r="C18" s="106" t="s">
        <v>35</v>
      </c>
      <c r="D18" s="621" t="s">
        <v>36</v>
      </c>
      <c r="E18" s="621"/>
      <c r="F18" s="305">
        <f>SUM(F21:F49)+F19</f>
        <v>4863619</v>
      </c>
      <c r="H18" s="636"/>
      <c r="I18" s="119"/>
      <c r="J18" s="212"/>
      <c r="K18" s="438"/>
      <c r="L18" s="438"/>
      <c r="M18" s="438"/>
    </row>
    <row r="19" spans="1:13" ht="12.75" customHeight="1">
      <c r="A19" s="439"/>
      <c r="B19" s="554"/>
      <c r="C19" s="553"/>
      <c r="D19" s="146">
        <v>3020</v>
      </c>
      <c r="E19" s="101" t="s">
        <v>7</v>
      </c>
      <c r="F19" s="182">
        <v>4500</v>
      </c>
      <c r="H19" s="636"/>
      <c r="I19" s="119"/>
      <c r="J19" s="212"/>
      <c r="K19" s="438"/>
      <c r="L19" s="438"/>
      <c r="M19" s="438"/>
    </row>
    <row r="20" spans="1:13" ht="12.75" customHeight="1">
      <c r="A20" s="439"/>
      <c r="B20" s="554"/>
      <c r="C20" s="554"/>
      <c r="D20" s="146"/>
      <c r="E20" s="100" t="s">
        <v>109</v>
      </c>
      <c r="F20" s="182">
        <v>4500</v>
      </c>
      <c r="H20" s="636"/>
      <c r="I20" s="119"/>
      <c r="J20" s="212"/>
      <c r="K20" s="438"/>
      <c r="L20" s="438"/>
      <c r="M20" s="438"/>
    </row>
    <row r="21" spans="1:13" ht="12.75" customHeight="1">
      <c r="A21" s="439"/>
      <c r="B21" s="554"/>
      <c r="C21" s="554"/>
      <c r="D21" s="146">
        <v>4010</v>
      </c>
      <c r="E21" s="101" t="s">
        <v>8</v>
      </c>
      <c r="F21" s="182">
        <v>3448824</v>
      </c>
      <c r="H21" s="636"/>
      <c r="I21" s="119"/>
      <c r="J21" s="212"/>
      <c r="K21" s="438"/>
      <c r="L21" s="438"/>
      <c r="M21" s="438"/>
    </row>
    <row r="22" spans="1:13" ht="12.75" customHeight="1">
      <c r="A22" s="439"/>
      <c r="B22" s="554"/>
      <c r="C22" s="554"/>
      <c r="D22" s="146">
        <v>4040</v>
      </c>
      <c r="E22" s="101" t="s">
        <v>9</v>
      </c>
      <c r="F22" s="182">
        <v>249708</v>
      </c>
      <c r="H22" s="636"/>
      <c r="I22" s="119"/>
      <c r="J22" s="212"/>
      <c r="K22" s="438"/>
      <c r="L22" s="438"/>
      <c r="M22" s="438"/>
    </row>
    <row r="23" spans="1:13" ht="12.75" customHeight="1">
      <c r="A23" s="439"/>
      <c r="B23" s="554"/>
      <c r="C23" s="554"/>
      <c r="D23" s="146">
        <v>4110</v>
      </c>
      <c r="E23" s="101" t="s">
        <v>10</v>
      </c>
      <c r="F23" s="182">
        <f>621761+4000</f>
        <v>625761</v>
      </c>
      <c r="H23" s="636"/>
      <c r="I23" s="440"/>
      <c r="J23" s="211"/>
      <c r="K23" s="438"/>
      <c r="L23" s="196"/>
      <c r="M23" s="211"/>
    </row>
    <row r="24" spans="1:13" ht="12.75" customHeight="1">
      <c r="A24" s="439"/>
      <c r="B24" s="554"/>
      <c r="C24" s="554"/>
      <c r="D24" s="146">
        <v>4120</v>
      </c>
      <c r="E24" s="101" t="s">
        <v>11</v>
      </c>
      <c r="F24" s="182">
        <f>88668-7000</f>
        <v>81668</v>
      </c>
      <c r="H24" s="636"/>
      <c r="I24" s="440"/>
      <c r="J24" s="211"/>
      <c r="K24" s="438"/>
      <c r="L24" s="196"/>
      <c r="M24" s="211"/>
    </row>
    <row r="25" spans="1:13" ht="12.75" customHeight="1">
      <c r="A25" s="439"/>
      <c r="B25" s="554"/>
      <c r="C25" s="554"/>
      <c r="D25" s="146">
        <v>4140</v>
      </c>
      <c r="E25" s="101" t="s">
        <v>110</v>
      </c>
      <c r="F25" s="182">
        <v>4000</v>
      </c>
      <c r="H25" s="171"/>
      <c r="I25" s="171"/>
      <c r="J25" s="171"/>
      <c r="K25" s="171"/>
      <c r="L25" s="171"/>
      <c r="M25" s="171"/>
    </row>
    <row r="26" spans="1:13" ht="12.75" customHeight="1">
      <c r="A26" s="439"/>
      <c r="B26" s="554"/>
      <c r="C26" s="554"/>
      <c r="D26" s="146">
        <v>4170</v>
      </c>
      <c r="E26" s="101" t="s">
        <v>67</v>
      </c>
      <c r="F26" s="182">
        <v>0</v>
      </c>
    </row>
    <row r="27" spans="1:13" ht="12.75" customHeight="1">
      <c r="A27" s="439"/>
      <c r="B27" s="554"/>
      <c r="C27" s="554"/>
      <c r="D27" s="146">
        <v>4210</v>
      </c>
      <c r="E27" s="101" t="s">
        <v>37</v>
      </c>
      <c r="F27" s="182">
        <v>18803</v>
      </c>
    </row>
    <row r="28" spans="1:13" ht="12.75" customHeight="1">
      <c r="A28" s="439"/>
      <c r="B28" s="554"/>
      <c r="C28" s="554"/>
      <c r="D28" s="146">
        <v>4210</v>
      </c>
      <c r="E28" s="101" t="s">
        <v>225</v>
      </c>
      <c r="F28" s="182">
        <v>10000</v>
      </c>
    </row>
    <row r="29" spans="1:13" ht="12.75" customHeight="1">
      <c r="A29" s="439"/>
      <c r="B29" s="554"/>
      <c r="C29" s="554"/>
      <c r="D29" s="146">
        <v>4220</v>
      </c>
      <c r="E29" s="101" t="s">
        <v>85</v>
      </c>
      <c r="F29" s="182">
        <v>0</v>
      </c>
    </row>
    <row r="30" spans="1:13" ht="12.75" customHeight="1">
      <c r="A30" s="439"/>
      <c r="B30" s="554"/>
      <c r="C30" s="554"/>
      <c r="D30" s="146">
        <v>4240</v>
      </c>
      <c r="E30" s="68" t="s">
        <v>68</v>
      </c>
      <c r="F30" s="182">
        <v>12000</v>
      </c>
    </row>
    <row r="31" spans="1:13" ht="12.75" customHeight="1">
      <c r="A31" s="439"/>
      <c r="B31" s="554"/>
      <c r="C31" s="554"/>
      <c r="D31" s="146">
        <v>4240</v>
      </c>
      <c r="E31" s="68" t="s">
        <v>226</v>
      </c>
      <c r="F31" s="182">
        <v>0</v>
      </c>
    </row>
    <row r="32" spans="1:13" ht="12.75" customHeight="1">
      <c r="A32" s="439"/>
      <c r="B32" s="554"/>
      <c r="C32" s="554"/>
      <c r="D32" s="151">
        <v>4260</v>
      </c>
      <c r="E32" s="68" t="s">
        <v>227</v>
      </c>
      <c r="F32" s="175" t="s">
        <v>140</v>
      </c>
    </row>
    <row r="33" spans="1:6" ht="12.75" customHeight="1">
      <c r="A33" s="439"/>
      <c r="B33" s="554"/>
      <c r="C33" s="554"/>
      <c r="D33" s="151"/>
      <c r="E33" s="68" t="s">
        <v>132</v>
      </c>
      <c r="F33" s="441">
        <v>106900</v>
      </c>
    </row>
    <row r="34" spans="1:6" ht="12.75" customHeight="1">
      <c r="A34" s="439"/>
      <c r="B34" s="554"/>
      <c r="C34" s="554"/>
      <c r="D34" s="151"/>
      <c r="E34" s="68" t="s">
        <v>123</v>
      </c>
      <c r="F34" s="441">
        <v>63100</v>
      </c>
    </row>
    <row r="35" spans="1:6" ht="12.75" customHeight="1">
      <c r="A35" s="439"/>
      <c r="B35" s="554"/>
      <c r="C35" s="554"/>
      <c r="D35" s="151">
        <v>4280</v>
      </c>
      <c r="E35" s="68" t="s">
        <v>16</v>
      </c>
      <c r="F35" s="182">
        <v>2000</v>
      </c>
    </row>
    <row r="36" spans="1:6" ht="12.75" customHeight="1">
      <c r="A36" s="439"/>
      <c r="B36" s="554"/>
      <c r="C36" s="554"/>
      <c r="D36" s="151">
        <v>4300</v>
      </c>
      <c r="E36" s="68" t="s">
        <v>17</v>
      </c>
      <c r="F36" s="365">
        <v>11000</v>
      </c>
    </row>
    <row r="37" spans="1:6" ht="12.75" customHeight="1">
      <c r="A37" s="439"/>
      <c r="B37" s="554"/>
      <c r="C37" s="554"/>
      <c r="D37" s="151"/>
      <c r="E37" s="101" t="s">
        <v>146</v>
      </c>
      <c r="F37" s="365">
        <v>5000</v>
      </c>
    </row>
    <row r="38" spans="1:6" ht="12.75" customHeight="1">
      <c r="A38" s="439"/>
      <c r="B38" s="554"/>
      <c r="C38" s="554"/>
      <c r="D38" s="151"/>
      <c r="E38" s="101" t="s">
        <v>189</v>
      </c>
      <c r="F38" s="365"/>
    </row>
    <row r="39" spans="1:6" ht="12.75" customHeight="1">
      <c r="A39" s="439"/>
      <c r="B39" s="554"/>
      <c r="C39" s="554"/>
      <c r="D39" s="151">
        <v>4300</v>
      </c>
      <c r="E39" s="101" t="s">
        <v>228</v>
      </c>
      <c r="F39" s="365">
        <v>5000</v>
      </c>
    </row>
    <row r="40" spans="1:6" ht="12.75" customHeight="1">
      <c r="A40" s="439"/>
      <c r="B40" s="554"/>
      <c r="C40" s="554"/>
      <c r="D40" s="151">
        <v>4360</v>
      </c>
      <c r="E40" s="101" t="s">
        <v>141</v>
      </c>
      <c r="F40" s="182"/>
    </row>
    <row r="41" spans="1:6" ht="12.75" customHeight="1">
      <c r="A41" s="439"/>
      <c r="B41" s="554"/>
      <c r="C41" s="554"/>
      <c r="D41" s="151"/>
      <c r="E41" s="101" t="s">
        <v>229</v>
      </c>
      <c r="F41" s="182">
        <v>0</v>
      </c>
    </row>
    <row r="42" spans="1:6" ht="12.75" customHeight="1">
      <c r="A42" s="439"/>
      <c r="B42" s="554"/>
      <c r="C42" s="554"/>
      <c r="D42" s="151"/>
      <c r="E42" s="101" t="s">
        <v>145</v>
      </c>
      <c r="F42" s="182">
        <v>8000</v>
      </c>
    </row>
    <row r="43" spans="1:6" ht="12.75" customHeight="1">
      <c r="A43" s="439"/>
      <c r="B43" s="554"/>
      <c r="C43" s="554"/>
      <c r="D43" s="146">
        <v>4410</v>
      </c>
      <c r="E43" s="101" t="s">
        <v>24</v>
      </c>
      <c r="F43" s="182">
        <v>440</v>
      </c>
    </row>
    <row r="44" spans="1:6" ht="12.75" customHeight="1">
      <c r="A44" s="439"/>
      <c r="B44" s="554"/>
      <c r="C44" s="554"/>
      <c r="D44" s="146">
        <v>4430</v>
      </c>
      <c r="E44" s="101" t="s">
        <v>25</v>
      </c>
      <c r="F44" s="182">
        <v>0</v>
      </c>
    </row>
    <row r="45" spans="1:6" ht="12.75" customHeight="1">
      <c r="A45" s="439"/>
      <c r="B45" s="554"/>
      <c r="C45" s="554"/>
      <c r="D45" s="146">
        <v>4440</v>
      </c>
      <c r="E45" s="101" t="s">
        <v>26</v>
      </c>
      <c r="F45" s="182">
        <v>175529</v>
      </c>
    </row>
    <row r="46" spans="1:6" s="64" customFormat="1" ht="12.75" customHeight="1">
      <c r="A46" s="439"/>
      <c r="B46" s="554"/>
      <c r="C46" s="554"/>
      <c r="D46" s="27">
        <v>4520</v>
      </c>
      <c r="E46" s="101" t="s">
        <v>39</v>
      </c>
      <c r="F46" s="182">
        <v>12000</v>
      </c>
    </row>
    <row r="47" spans="1:6" ht="12.75" customHeight="1">
      <c r="A47" s="439"/>
      <c r="B47" s="554"/>
      <c r="C47" s="554"/>
      <c r="D47" s="27">
        <v>4530</v>
      </c>
      <c r="E47" s="101" t="s">
        <v>112</v>
      </c>
      <c r="F47" s="182">
        <v>0</v>
      </c>
    </row>
    <row r="48" spans="1:6" ht="12.75" customHeight="1">
      <c r="A48" s="439"/>
      <c r="B48" s="554"/>
      <c r="C48" s="554"/>
      <c r="D48" s="146">
        <v>4700</v>
      </c>
      <c r="E48" s="101" t="s">
        <v>113</v>
      </c>
      <c r="F48" s="182">
        <v>1400</v>
      </c>
    </row>
    <row r="49" spans="1:6" ht="12.75" customHeight="1">
      <c r="A49" s="439"/>
      <c r="B49" s="554"/>
      <c r="C49" s="555"/>
      <c r="D49" s="146">
        <v>4710</v>
      </c>
      <c r="E49" s="101" t="s">
        <v>29</v>
      </c>
      <c r="F49" s="182">
        <v>17986</v>
      </c>
    </row>
    <row r="50" spans="1:6" ht="12.75" customHeight="1">
      <c r="A50" s="439"/>
      <c r="B50" s="554"/>
      <c r="C50" s="102" t="s">
        <v>30</v>
      </c>
      <c r="D50" s="621" t="s">
        <v>31</v>
      </c>
      <c r="E50" s="621"/>
      <c r="F50" s="305">
        <f>F51</f>
        <v>14000</v>
      </c>
    </row>
    <row r="51" spans="1:6" ht="12.75" customHeight="1">
      <c r="A51" s="439"/>
      <c r="B51" s="554"/>
      <c r="C51" s="178"/>
      <c r="D51" s="146">
        <v>4270</v>
      </c>
      <c r="E51" s="101" t="s">
        <v>124</v>
      </c>
      <c r="F51" s="182">
        <v>14000</v>
      </c>
    </row>
    <row r="52" spans="1:6" ht="12.75" customHeight="1">
      <c r="A52" s="439"/>
      <c r="B52" s="554"/>
      <c r="C52" s="102" t="s">
        <v>158</v>
      </c>
      <c r="D52" s="621" t="s">
        <v>159</v>
      </c>
      <c r="E52" s="621"/>
      <c r="F52" s="305">
        <f>F53</f>
        <v>390000</v>
      </c>
    </row>
    <row r="53" spans="1:6" ht="12.75" customHeight="1">
      <c r="A53" s="439"/>
      <c r="B53" s="554"/>
      <c r="C53" s="178"/>
      <c r="D53" s="146">
        <v>4300</v>
      </c>
      <c r="E53" s="101" t="s">
        <v>17</v>
      </c>
      <c r="F53" s="182">
        <v>390000</v>
      </c>
    </row>
    <row r="54" spans="1:6" ht="12.75" customHeight="1">
      <c r="A54" s="439"/>
      <c r="B54" s="176">
        <v>80103</v>
      </c>
      <c r="C54" s="489" t="s">
        <v>42</v>
      </c>
      <c r="D54" s="489"/>
      <c r="E54" s="489"/>
      <c r="F54" s="367">
        <f>F55+F65</f>
        <v>116934</v>
      </c>
    </row>
    <row r="55" spans="1:6" ht="12.75" customHeight="1">
      <c r="A55" s="439"/>
      <c r="B55" s="631"/>
      <c r="C55" s="106" t="s">
        <v>43</v>
      </c>
      <c r="D55" s="621" t="s">
        <v>44</v>
      </c>
      <c r="E55" s="621"/>
      <c r="F55" s="305">
        <f>SUM(F56:F64)</f>
        <v>116934</v>
      </c>
    </row>
    <row r="56" spans="1:6" ht="12.75" customHeight="1">
      <c r="A56" s="439"/>
      <c r="B56" s="622"/>
      <c r="C56" s="619"/>
      <c r="D56" s="146">
        <v>4010</v>
      </c>
      <c r="E56" s="101" t="s">
        <v>8</v>
      </c>
      <c r="F56" s="182">
        <v>76894</v>
      </c>
    </row>
    <row r="57" spans="1:6" ht="12.75" customHeight="1">
      <c r="A57" s="439"/>
      <c r="B57" s="622"/>
      <c r="C57" s="620"/>
      <c r="D57" s="146">
        <v>4040</v>
      </c>
      <c r="E57" s="101" t="s">
        <v>9</v>
      </c>
      <c r="F57" s="182">
        <v>12259</v>
      </c>
    </row>
    <row r="58" spans="1:6" ht="12.75" customHeight="1">
      <c r="A58" s="439"/>
      <c r="B58" s="622"/>
      <c r="C58" s="620"/>
      <c r="D58" s="146">
        <v>4110</v>
      </c>
      <c r="E58" s="101" t="s">
        <v>10</v>
      </c>
      <c r="F58" s="182">
        <v>14891</v>
      </c>
    </row>
    <row r="59" spans="1:6" ht="18" customHeight="1">
      <c r="A59" s="439"/>
      <c r="B59" s="622"/>
      <c r="C59" s="620"/>
      <c r="D59" s="146">
        <v>4120</v>
      </c>
      <c r="E59" s="101" t="s">
        <v>11</v>
      </c>
      <c r="F59" s="182">
        <v>2126</v>
      </c>
    </row>
    <row r="60" spans="1:6" ht="16.5" customHeight="1">
      <c r="A60" s="439"/>
      <c r="B60" s="622"/>
      <c r="C60" s="620"/>
      <c r="D60" s="146">
        <v>4210</v>
      </c>
      <c r="E60" s="101" t="s">
        <v>37</v>
      </c>
      <c r="F60" s="182">
        <v>2000</v>
      </c>
    </row>
    <row r="61" spans="1:6" ht="12.75" customHeight="1">
      <c r="A61" s="439"/>
      <c r="B61" s="622"/>
      <c r="C61" s="620"/>
      <c r="D61" s="151">
        <v>4240</v>
      </c>
      <c r="E61" s="68" t="s">
        <v>68</v>
      </c>
      <c r="F61" s="182">
        <v>1000</v>
      </c>
    </row>
    <row r="62" spans="1:6" ht="12.75" customHeight="1">
      <c r="A62" s="439"/>
      <c r="B62" s="622"/>
      <c r="C62" s="620"/>
      <c r="D62" s="151">
        <v>4300</v>
      </c>
      <c r="E62" s="68" t="s">
        <v>86</v>
      </c>
      <c r="F62" s="182">
        <v>0</v>
      </c>
    </row>
    <row r="63" spans="1:6" ht="12.75" customHeight="1">
      <c r="A63" s="439"/>
      <c r="B63" s="622"/>
      <c r="C63" s="620"/>
      <c r="D63" s="146">
        <v>4440</v>
      </c>
      <c r="E63" s="101" t="s">
        <v>26</v>
      </c>
      <c r="F63" s="182">
        <v>6844</v>
      </c>
    </row>
    <row r="64" spans="1:6" ht="12.75" customHeight="1">
      <c r="A64" s="439"/>
      <c r="B64" s="622"/>
      <c r="C64" s="442"/>
      <c r="D64" s="146">
        <v>4710</v>
      </c>
      <c r="E64" s="101" t="s">
        <v>29</v>
      </c>
      <c r="F64" s="182">
        <v>920</v>
      </c>
    </row>
    <row r="65" spans="1:6" ht="12.75" customHeight="1">
      <c r="A65" s="439"/>
      <c r="B65" s="622"/>
      <c r="C65" s="106" t="s">
        <v>30</v>
      </c>
      <c r="D65" s="621" t="s">
        <v>31</v>
      </c>
      <c r="E65" s="621"/>
      <c r="F65" s="305">
        <f>F66</f>
        <v>0</v>
      </c>
    </row>
    <row r="66" spans="1:6" ht="12.75" customHeight="1">
      <c r="A66" s="439"/>
      <c r="B66" s="622"/>
      <c r="C66" s="134"/>
      <c r="D66" s="146">
        <v>4270</v>
      </c>
      <c r="E66" s="101" t="s">
        <v>124</v>
      </c>
      <c r="F66" s="182">
        <v>0</v>
      </c>
    </row>
    <row r="67" spans="1:6" ht="12.75" customHeight="1">
      <c r="A67" s="439"/>
      <c r="B67" s="176">
        <v>80146</v>
      </c>
      <c r="C67" s="489" t="s">
        <v>46</v>
      </c>
      <c r="D67" s="489"/>
      <c r="E67" s="489"/>
      <c r="F67" s="283">
        <f>F68</f>
        <v>7937</v>
      </c>
    </row>
    <row r="68" spans="1:6" ht="12.75" customHeight="1">
      <c r="A68" s="439"/>
      <c r="B68" s="631"/>
      <c r="C68" s="106" t="s">
        <v>47</v>
      </c>
      <c r="D68" s="621" t="s">
        <v>46</v>
      </c>
      <c r="E68" s="621"/>
      <c r="F68" s="305">
        <f>SUM(F69:F69)</f>
        <v>7937</v>
      </c>
    </row>
    <row r="69" spans="1:6" ht="12.75" customHeight="1">
      <c r="A69" s="439"/>
      <c r="B69" s="631"/>
      <c r="C69" s="134"/>
      <c r="D69" s="146">
        <v>4700</v>
      </c>
      <c r="E69" s="101" t="s">
        <v>49</v>
      </c>
      <c r="F69" s="182">
        <v>7937</v>
      </c>
    </row>
    <row r="70" spans="1:6" ht="12.75" customHeight="1">
      <c r="A70" s="186"/>
      <c r="B70" s="176">
        <v>80148</v>
      </c>
      <c r="C70" s="489" t="s">
        <v>52</v>
      </c>
      <c r="D70" s="489"/>
      <c r="E70" s="489"/>
      <c r="F70" s="283">
        <f>F71</f>
        <v>222599</v>
      </c>
    </row>
    <row r="71" spans="1:6" ht="12.75" customHeight="1">
      <c r="A71" s="186"/>
      <c r="B71" s="633"/>
      <c r="C71" s="106" t="s">
        <v>51</v>
      </c>
      <c r="D71" s="621" t="s">
        <v>125</v>
      </c>
      <c r="E71" s="621"/>
      <c r="F71" s="305">
        <f>SUM(F72:F84)-F73</f>
        <v>222599</v>
      </c>
    </row>
    <row r="72" spans="1:6" ht="12.75" customHeight="1">
      <c r="A72" s="186"/>
      <c r="B72" s="633"/>
      <c r="C72" s="634"/>
      <c r="D72" s="146">
        <v>3020</v>
      </c>
      <c r="E72" s="101" t="s">
        <v>7</v>
      </c>
      <c r="F72" s="182">
        <v>800</v>
      </c>
    </row>
    <row r="73" spans="1:6" ht="12.75" customHeight="1">
      <c r="A73" s="186"/>
      <c r="B73" s="633"/>
      <c r="C73" s="634"/>
      <c r="D73" s="146"/>
      <c r="E73" s="101" t="s">
        <v>109</v>
      </c>
      <c r="F73" s="150">
        <v>0</v>
      </c>
    </row>
    <row r="74" spans="1:6" ht="12.75" customHeight="1">
      <c r="A74" s="186"/>
      <c r="B74" s="633"/>
      <c r="C74" s="634"/>
      <c r="D74" s="146">
        <v>4010</v>
      </c>
      <c r="E74" s="101" t="s">
        <v>8</v>
      </c>
      <c r="F74" s="182">
        <v>120537</v>
      </c>
    </row>
    <row r="75" spans="1:6" ht="12.75" customHeight="1">
      <c r="A75" s="186"/>
      <c r="B75" s="633"/>
      <c r="C75" s="634"/>
      <c r="D75" s="146">
        <v>4040</v>
      </c>
      <c r="E75" s="101" t="s">
        <v>9</v>
      </c>
      <c r="F75" s="182">
        <v>9436</v>
      </c>
    </row>
    <row r="76" spans="1:6" ht="12.75" customHeight="1">
      <c r="A76" s="186"/>
      <c r="B76" s="633"/>
      <c r="C76" s="634"/>
      <c r="D76" s="146">
        <v>4110</v>
      </c>
      <c r="E76" s="101" t="s">
        <v>10</v>
      </c>
      <c r="F76" s="182">
        <v>23808</v>
      </c>
    </row>
    <row r="77" spans="1:6" ht="12.75" customHeight="1">
      <c r="A77" s="186"/>
      <c r="B77" s="633"/>
      <c r="C77" s="634"/>
      <c r="D77" s="146">
        <v>4120</v>
      </c>
      <c r="E77" s="101" t="s">
        <v>11</v>
      </c>
      <c r="F77" s="182">
        <v>3395</v>
      </c>
    </row>
    <row r="78" spans="1:6" ht="17.25" customHeight="1">
      <c r="A78" s="186"/>
      <c r="B78" s="633"/>
      <c r="C78" s="634"/>
      <c r="D78" s="146">
        <v>4210</v>
      </c>
      <c r="E78" s="101" t="s">
        <v>13</v>
      </c>
      <c r="F78" s="182">
        <v>3200</v>
      </c>
    </row>
    <row r="79" spans="1:6" ht="15" customHeight="1">
      <c r="A79" s="186"/>
      <c r="B79" s="633"/>
      <c r="C79" s="634"/>
      <c r="D79" s="146">
        <v>4220</v>
      </c>
      <c r="E79" s="101" t="s">
        <v>85</v>
      </c>
      <c r="F79" s="182">
        <v>53357</v>
      </c>
    </row>
    <row r="80" spans="1:6" ht="15" customHeight="1">
      <c r="A80" s="186"/>
      <c r="B80" s="633"/>
      <c r="C80" s="634"/>
      <c r="D80" s="146">
        <v>4260</v>
      </c>
      <c r="E80" s="101" t="s">
        <v>38</v>
      </c>
      <c r="F80" s="182">
        <v>1000</v>
      </c>
    </row>
    <row r="81" spans="1:6" ht="36.75" customHeight="1">
      <c r="A81" s="186"/>
      <c r="B81" s="633"/>
      <c r="C81" s="634"/>
      <c r="D81" s="146">
        <v>4300</v>
      </c>
      <c r="E81" s="101" t="s">
        <v>86</v>
      </c>
      <c r="F81" s="182">
        <v>0</v>
      </c>
    </row>
    <row r="82" spans="1:6" ht="12.75" customHeight="1">
      <c r="A82" s="186"/>
      <c r="B82" s="633"/>
      <c r="C82" s="634"/>
      <c r="D82" s="146">
        <v>4440</v>
      </c>
      <c r="E82" s="101" t="s">
        <v>73</v>
      </c>
      <c r="F82" s="182">
        <v>6201</v>
      </c>
    </row>
    <row r="83" spans="1:6" ht="12.75" customHeight="1">
      <c r="A83" s="186"/>
      <c r="B83" s="633"/>
      <c r="C83" s="634"/>
      <c r="D83" s="27">
        <v>4520</v>
      </c>
      <c r="E83" s="101" t="s">
        <v>39</v>
      </c>
      <c r="F83" s="182">
        <v>0</v>
      </c>
    </row>
    <row r="84" spans="1:6" ht="12.75" customHeight="1">
      <c r="A84" s="186"/>
      <c r="B84" s="443"/>
      <c r="C84" s="444"/>
      <c r="D84" s="27">
        <v>4710</v>
      </c>
      <c r="E84" s="101" t="s">
        <v>29</v>
      </c>
      <c r="F84" s="182">
        <v>865</v>
      </c>
    </row>
    <row r="85" spans="1:6" ht="12.75" customHeight="1">
      <c r="A85" s="186"/>
      <c r="B85" s="105">
        <v>80149</v>
      </c>
      <c r="C85" s="630" t="s">
        <v>230</v>
      </c>
      <c r="D85" s="630"/>
      <c r="E85" s="630"/>
      <c r="F85" s="108">
        <f>F86</f>
        <v>106715</v>
      </c>
    </row>
    <row r="86" spans="1:6" ht="12.75" customHeight="1">
      <c r="A86" s="186"/>
      <c r="B86" s="631"/>
      <c r="C86" s="102" t="s">
        <v>54</v>
      </c>
      <c r="D86" s="628" t="s">
        <v>55</v>
      </c>
      <c r="E86" s="629"/>
      <c r="F86" s="108">
        <f>SUM(F87:F93)</f>
        <v>106715</v>
      </c>
    </row>
    <row r="87" spans="1:6" ht="9" customHeight="1">
      <c r="A87" s="186"/>
      <c r="B87" s="631"/>
      <c r="C87" s="632"/>
      <c r="D87" s="31">
        <v>4010</v>
      </c>
      <c r="E87" s="152" t="s">
        <v>115</v>
      </c>
      <c r="F87" s="182">
        <v>87525</v>
      </c>
    </row>
    <row r="88" spans="1:6" ht="30.75" customHeight="1">
      <c r="A88" s="186"/>
      <c r="B88" s="631"/>
      <c r="C88" s="632"/>
      <c r="D88" s="31">
        <v>4040</v>
      </c>
      <c r="E88" s="152" t="s">
        <v>231</v>
      </c>
      <c r="F88" s="182">
        <v>0</v>
      </c>
    </row>
    <row r="89" spans="1:6" ht="33.75" customHeight="1">
      <c r="A89" s="186"/>
      <c r="B89" s="631"/>
      <c r="C89" s="632"/>
      <c r="D89" s="31">
        <v>4110</v>
      </c>
      <c r="E89" s="152" t="s">
        <v>126</v>
      </c>
      <c r="F89" s="182">
        <v>15046</v>
      </c>
    </row>
    <row r="90" spans="1:6" ht="27" customHeight="1">
      <c r="A90" s="186"/>
      <c r="B90" s="631"/>
      <c r="C90" s="632"/>
      <c r="D90" s="31">
        <v>4120</v>
      </c>
      <c r="E90" s="152" t="s">
        <v>11</v>
      </c>
      <c r="F90" s="182">
        <v>2144</v>
      </c>
    </row>
    <row r="91" spans="1:6" ht="12.75" customHeight="1">
      <c r="A91" s="186"/>
      <c r="B91" s="631"/>
      <c r="C91" s="632"/>
      <c r="D91" s="31">
        <v>4210</v>
      </c>
      <c r="E91" s="152" t="s">
        <v>13</v>
      </c>
      <c r="F91" s="182">
        <v>1000</v>
      </c>
    </row>
    <row r="92" spans="1:6" ht="12.75" customHeight="1">
      <c r="A92" s="186"/>
      <c r="B92" s="631"/>
      <c r="C92" s="632"/>
      <c r="D92" s="31">
        <v>4240</v>
      </c>
      <c r="E92" s="152" t="s">
        <v>15</v>
      </c>
      <c r="F92" s="182">
        <v>1000</v>
      </c>
    </row>
    <row r="93" spans="1:6" ht="14.25" customHeight="1">
      <c r="A93" s="187"/>
      <c r="B93" s="631"/>
      <c r="C93" s="632"/>
      <c r="D93" s="31">
        <v>4440</v>
      </c>
      <c r="E93" s="152" t="s">
        <v>26</v>
      </c>
      <c r="F93" s="182">
        <v>0</v>
      </c>
    </row>
    <row r="94" spans="1:6" ht="12.75" customHeight="1">
      <c r="A94" s="12" t="s">
        <v>1</v>
      </c>
      <c r="B94" s="12" t="s">
        <v>2</v>
      </c>
      <c r="C94" s="12" t="s">
        <v>3</v>
      </c>
      <c r="D94" s="12" t="s">
        <v>4</v>
      </c>
      <c r="E94" s="12" t="s">
        <v>5</v>
      </c>
      <c r="F94" s="12" t="s">
        <v>6</v>
      </c>
    </row>
    <row r="95" spans="1:6" ht="12.75" customHeight="1">
      <c r="A95" s="186"/>
      <c r="B95" s="176">
        <v>80150</v>
      </c>
      <c r="C95" s="630" t="s">
        <v>232</v>
      </c>
      <c r="D95" s="630"/>
      <c r="E95" s="630"/>
      <c r="F95" s="108">
        <f>F96</f>
        <v>360922</v>
      </c>
    </row>
    <row r="96" spans="1:6" ht="18" customHeight="1">
      <c r="A96" s="186"/>
      <c r="B96" s="631"/>
      <c r="C96" s="102" t="s">
        <v>54</v>
      </c>
      <c r="D96" s="628" t="s">
        <v>55</v>
      </c>
      <c r="E96" s="629"/>
      <c r="F96" s="108">
        <f>SUM(F97:F104)</f>
        <v>360922</v>
      </c>
    </row>
    <row r="97" spans="1:6" ht="14.25" customHeight="1">
      <c r="A97" s="186"/>
      <c r="B97" s="631"/>
      <c r="C97" s="619"/>
      <c r="D97" s="31">
        <v>4010</v>
      </c>
      <c r="E97" s="152" t="s">
        <v>115</v>
      </c>
      <c r="F97" s="182">
        <v>282628</v>
      </c>
    </row>
    <row r="98" spans="1:6" ht="19.5" customHeight="1">
      <c r="A98" s="186"/>
      <c r="B98" s="631"/>
      <c r="C98" s="619"/>
      <c r="D98" s="31">
        <v>4040</v>
      </c>
      <c r="E98" s="152" t="s">
        <v>9</v>
      </c>
      <c r="F98" s="182">
        <v>16538</v>
      </c>
    </row>
    <row r="99" spans="1:6" ht="12.75" customHeight="1">
      <c r="A99" s="186"/>
      <c r="B99" s="631"/>
      <c r="C99" s="619"/>
      <c r="D99" s="31">
        <v>4110</v>
      </c>
      <c r="E99" s="152" t="s">
        <v>126</v>
      </c>
      <c r="F99" s="182">
        <v>51427</v>
      </c>
    </row>
    <row r="100" spans="1:6" ht="12.75" customHeight="1">
      <c r="A100" s="186"/>
      <c r="B100" s="631"/>
      <c r="C100" s="619"/>
      <c r="D100" s="31">
        <v>4120</v>
      </c>
      <c r="E100" s="152" t="s">
        <v>11</v>
      </c>
      <c r="F100" s="182">
        <v>7329</v>
      </c>
    </row>
    <row r="101" spans="1:6" ht="12.75" customHeight="1">
      <c r="A101" s="186"/>
      <c r="B101" s="631"/>
      <c r="C101" s="619"/>
      <c r="D101" s="31">
        <v>4210</v>
      </c>
      <c r="E101" s="152" t="s">
        <v>13</v>
      </c>
      <c r="F101" s="182">
        <v>0</v>
      </c>
    </row>
    <row r="102" spans="1:6" ht="12.75" customHeight="1">
      <c r="A102" s="186"/>
      <c r="B102" s="631"/>
      <c r="C102" s="619"/>
      <c r="D102" s="31">
        <v>4240</v>
      </c>
      <c r="E102" s="152" t="s">
        <v>68</v>
      </c>
      <c r="F102" s="182">
        <v>3000</v>
      </c>
    </row>
    <row r="103" spans="1:6" ht="12" customHeight="1">
      <c r="A103" s="186"/>
      <c r="B103" s="631"/>
      <c r="C103" s="619"/>
      <c r="D103" s="31">
        <v>4300</v>
      </c>
      <c r="E103" s="152" t="s">
        <v>86</v>
      </c>
      <c r="F103" s="182">
        <v>0</v>
      </c>
    </row>
    <row r="104" spans="1:6" ht="10.5" customHeight="1">
      <c r="A104" s="186"/>
      <c r="B104" s="631"/>
      <c r="C104" s="619"/>
      <c r="D104" s="31">
        <v>4440</v>
      </c>
      <c r="E104" s="152" t="s">
        <v>26</v>
      </c>
      <c r="F104" s="182">
        <v>0</v>
      </c>
    </row>
    <row r="105" spans="1:6" ht="12.75" customHeight="1">
      <c r="A105" s="186"/>
      <c r="B105" s="105">
        <v>80152</v>
      </c>
      <c r="C105" s="626" t="s">
        <v>114</v>
      </c>
      <c r="D105" s="626"/>
      <c r="E105" s="626"/>
      <c r="F105" s="108">
        <f>F106</f>
        <v>0</v>
      </c>
    </row>
    <row r="106" spans="1:6" s="64" customFormat="1" ht="23.25" customHeight="1">
      <c r="A106" s="186"/>
      <c r="B106" s="627"/>
      <c r="C106" s="102" t="s">
        <v>54</v>
      </c>
      <c r="D106" s="628" t="s">
        <v>55</v>
      </c>
      <c r="E106" s="629"/>
      <c r="F106" s="108">
        <f>SUM(F107:F111)</f>
        <v>0</v>
      </c>
    </row>
    <row r="107" spans="1:6" ht="12.75" customHeight="1">
      <c r="A107" s="186"/>
      <c r="B107" s="627"/>
      <c r="C107" s="548"/>
      <c r="D107" s="31">
        <v>4010</v>
      </c>
      <c r="E107" s="152" t="s">
        <v>115</v>
      </c>
      <c r="F107" s="182">
        <v>0</v>
      </c>
    </row>
    <row r="108" spans="1:6" ht="12.75" customHeight="1">
      <c r="A108" s="186"/>
      <c r="B108" s="627"/>
      <c r="C108" s="548"/>
      <c r="D108" s="31">
        <v>4110</v>
      </c>
      <c r="E108" s="152" t="s">
        <v>126</v>
      </c>
      <c r="F108" s="182">
        <v>0</v>
      </c>
    </row>
    <row r="109" spans="1:6" s="64" customFormat="1" ht="17.25" customHeight="1">
      <c r="A109" s="186"/>
      <c r="B109" s="627"/>
      <c r="C109" s="548"/>
      <c r="D109" s="31">
        <v>4120</v>
      </c>
      <c r="E109" s="152" t="s">
        <v>11</v>
      </c>
      <c r="F109" s="182">
        <v>0</v>
      </c>
    </row>
    <row r="110" spans="1:6" ht="12.75" customHeight="1">
      <c r="A110" s="186"/>
      <c r="B110" s="627"/>
      <c r="C110" s="548"/>
      <c r="D110" s="31">
        <v>4240</v>
      </c>
      <c r="E110" s="152" t="s">
        <v>68</v>
      </c>
      <c r="F110" s="182">
        <v>0</v>
      </c>
    </row>
    <row r="111" spans="1:6" ht="10.5" customHeight="1">
      <c r="A111" s="186"/>
      <c r="B111" s="627"/>
      <c r="C111" s="548"/>
      <c r="D111" s="31">
        <v>4440</v>
      </c>
      <c r="E111" s="152" t="s">
        <v>26</v>
      </c>
      <c r="F111" s="182">
        <v>0</v>
      </c>
    </row>
    <row r="112" spans="1:6" ht="24.75" customHeight="1">
      <c r="A112" s="186"/>
      <c r="B112" s="176">
        <v>80153</v>
      </c>
      <c r="C112" s="489" t="s">
        <v>127</v>
      </c>
      <c r="D112" s="489"/>
      <c r="E112" s="489"/>
      <c r="F112" s="108">
        <f>F113</f>
        <v>60175</v>
      </c>
    </row>
    <row r="113" spans="1:6" ht="13.5" customHeight="1">
      <c r="A113" s="186"/>
      <c r="B113" s="627"/>
      <c r="C113" s="106" t="s">
        <v>128</v>
      </c>
      <c r="D113" s="621" t="s">
        <v>233</v>
      </c>
      <c r="E113" s="621"/>
      <c r="F113" s="24">
        <f>F114</f>
        <v>60175</v>
      </c>
    </row>
    <row r="114" spans="1:6" ht="12.75" customHeight="1">
      <c r="A114" s="186"/>
      <c r="B114" s="627"/>
      <c r="C114" s="160"/>
      <c r="D114" s="31">
        <v>4240</v>
      </c>
      <c r="E114" s="152" t="s">
        <v>234</v>
      </c>
      <c r="F114" s="182">
        <v>60175</v>
      </c>
    </row>
    <row r="115" spans="1:6" ht="12.75" customHeight="1">
      <c r="A115" s="186"/>
      <c r="B115" s="176">
        <v>80195</v>
      </c>
      <c r="C115" s="489" t="s">
        <v>59</v>
      </c>
      <c r="D115" s="489"/>
      <c r="E115" s="489"/>
      <c r="F115" s="108">
        <f>F116+F118+F125+F134+F136</f>
        <v>39208</v>
      </c>
    </row>
    <row r="116" spans="1:6" ht="17.25" customHeight="1">
      <c r="A116" s="186"/>
      <c r="B116" s="532"/>
      <c r="C116" s="106" t="s">
        <v>60</v>
      </c>
      <c r="D116" s="621" t="s">
        <v>61</v>
      </c>
      <c r="E116" s="621"/>
      <c r="F116" s="24">
        <f>F117</f>
        <v>25708</v>
      </c>
    </row>
    <row r="117" spans="1:6" ht="12.75" customHeight="1">
      <c r="A117" s="186"/>
      <c r="B117" s="622"/>
      <c r="C117" s="61"/>
      <c r="D117" s="106">
        <v>4440</v>
      </c>
      <c r="E117" s="445" t="s">
        <v>62</v>
      </c>
      <c r="F117" s="67">
        <v>25708</v>
      </c>
    </row>
    <row r="118" spans="1:6" ht="13.5" customHeight="1">
      <c r="A118" s="186"/>
      <c r="B118" s="622"/>
      <c r="C118" s="106" t="s">
        <v>63</v>
      </c>
      <c r="D118" s="621" t="s">
        <v>64</v>
      </c>
      <c r="E118" s="621"/>
      <c r="F118" s="126">
        <f>SUM(F119:F124)</f>
        <v>0</v>
      </c>
    </row>
    <row r="119" spans="1:6" ht="14.25" customHeight="1">
      <c r="A119" s="186"/>
      <c r="B119" s="622"/>
      <c r="C119" s="623"/>
      <c r="D119" s="146">
        <v>4110</v>
      </c>
      <c r="E119" s="101" t="s">
        <v>10</v>
      </c>
      <c r="F119" s="296">
        <v>0</v>
      </c>
    </row>
    <row r="120" spans="1:6" ht="14.25" customHeight="1">
      <c r="A120" s="186"/>
      <c r="B120" s="622"/>
      <c r="C120" s="620"/>
      <c r="D120" s="146">
        <v>4120</v>
      </c>
      <c r="E120" s="101" t="s">
        <v>11</v>
      </c>
      <c r="F120" s="296">
        <v>0</v>
      </c>
    </row>
    <row r="121" spans="1:6" ht="12.75" customHeight="1">
      <c r="A121" s="186"/>
      <c r="B121" s="622"/>
      <c r="C121" s="620"/>
      <c r="D121" s="146">
        <v>4170</v>
      </c>
      <c r="E121" s="446" t="s">
        <v>12</v>
      </c>
      <c r="F121" s="296">
        <v>0</v>
      </c>
    </row>
    <row r="122" spans="1:6" ht="12.75" customHeight="1">
      <c r="A122" s="186"/>
      <c r="B122" s="622"/>
      <c r="C122" s="620"/>
      <c r="D122" s="146">
        <v>4190</v>
      </c>
      <c r="E122" s="446" t="s">
        <v>129</v>
      </c>
      <c r="F122" s="296">
        <v>0</v>
      </c>
    </row>
    <row r="123" spans="1:6" ht="12.75" customHeight="1">
      <c r="A123" s="186"/>
      <c r="B123" s="622"/>
      <c r="C123" s="620"/>
      <c r="D123" s="146">
        <v>4210</v>
      </c>
      <c r="E123" s="101" t="s">
        <v>13</v>
      </c>
      <c r="F123" s="296">
        <v>0</v>
      </c>
    </row>
    <row r="124" spans="1:6" ht="12.75" customHeight="1">
      <c r="A124" s="186"/>
      <c r="B124" s="622"/>
      <c r="C124" s="620"/>
      <c r="D124" s="146">
        <v>4300</v>
      </c>
      <c r="E124" s="101" t="s">
        <v>17</v>
      </c>
      <c r="F124" s="148">
        <v>0</v>
      </c>
    </row>
    <row r="125" spans="1:6" ht="12.75" customHeight="1">
      <c r="A125" s="186"/>
      <c r="B125" s="622"/>
      <c r="C125" s="106" t="s">
        <v>70</v>
      </c>
      <c r="D125" s="621" t="s">
        <v>235</v>
      </c>
      <c r="E125" s="621"/>
      <c r="F125" s="290">
        <f>SUM(F126:F133)</f>
        <v>0</v>
      </c>
    </row>
    <row r="126" spans="1:6" ht="13.5" customHeight="1">
      <c r="A126" s="186"/>
      <c r="B126" s="622"/>
      <c r="C126" s="623"/>
      <c r="D126" s="146">
        <v>4017</v>
      </c>
      <c r="E126" s="101" t="s">
        <v>8</v>
      </c>
      <c r="F126" s="148">
        <v>0</v>
      </c>
    </row>
    <row r="127" spans="1:6" ht="13.5" customHeight="1">
      <c r="A127" s="186"/>
      <c r="B127" s="622"/>
      <c r="C127" s="623"/>
      <c r="D127" s="146">
        <v>4019</v>
      </c>
      <c r="E127" s="101" t="s">
        <v>8</v>
      </c>
      <c r="F127" s="148">
        <v>0</v>
      </c>
    </row>
    <row r="128" spans="1:6" ht="18" customHeight="1">
      <c r="A128" s="186"/>
      <c r="B128" s="622"/>
      <c r="C128" s="620"/>
      <c r="D128" s="146">
        <v>4117</v>
      </c>
      <c r="E128" s="101" t="s">
        <v>126</v>
      </c>
      <c r="F128" s="148">
        <v>0</v>
      </c>
    </row>
    <row r="129" spans="1:6" ht="18.75" customHeight="1">
      <c r="A129" s="186"/>
      <c r="B129" s="622"/>
      <c r="C129" s="620"/>
      <c r="D129" s="146">
        <v>4119</v>
      </c>
      <c r="E129" s="101" t="s">
        <v>126</v>
      </c>
      <c r="F129" s="148">
        <v>0</v>
      </c>
    </row>
    <row r="130" spans="1:6" ht="21.75" customHeight="1">
      <c r="A130" s="186"/>
      <c r="B130" s="622"/>
      <c r="C130" s="620"/>
      <c r="D130" s="146">
        <v>4127</v>
      </c>
      <c r="E130" s="101" t="s">
        <v>11</v>
      </c>
      <c r="F130" s="148">
        <v>0</v>
      </c>
    </row>
    <row r="131" spans="1:6" ht="24" customHeight="1">
      <c r="A131" s="186"/>
      <c r="B131" s="622"/>
      <c r="C131" s="620"/>
      <c r="D131" s="146">
        <v>4129</v>
      </c>
      <c r="E131" s="101" t="s">
        <v>11</v>
      </c>
      <c r="F131" s="148">
        <v>0</v>
      </c>
    </row>
    <row r="132" spans="1:6" ht="24" customHeight="1">
      <c r="A132" s="186"/>
      <c r="B132" s="622"/>
      <c r="C132" s="620"/>
      <c r="D132" s="447">
        <v>4217</v>
      </c>
      <c r="E132" s="134" t="s">
        <v>37</v>
      </c>
      <c r="F132" s="148">
        <v>0</v>
      </c>
    </row>
    <row r="133" spans="1:6" ht="15" customHeight="1">
      <c r="A133" s="186"/>
      <c r="B133" s="622"/>
      <c r="C133" s="620"/>
      <c r="D133" s="447">
        <v>4219</v>
      </c>
      <c r="E133" s="134" t="s">
        <v>37</v>
      </c>
      <c r="F133" s="148">
        <v>0</v>
      </c>
    </row>
    <row r="134" spans="1:6" ht="12.75" customHeight="1">
      <c r="A134" s="186"/>
      <c r="B134" s="622"/>
      <c r="C134" s="106" t="s">
        <v>65</v>
      </c>
      <c r="D134" s="621" t="s">
        <v>66</v>
      </c>
      <c r="E134" s="621"/>
      <c r="F134" s="290">
        <f>SUM(F135:F135)</f>
        <v>13500</v>
      </c>
    </row>
    <row r="135" spans="1:6" ht="12" customHeight="1">
      <c r="A135" s="187"/>
      <c r="B135" s="622"/>
      <c r="C135" s="157"/>
      <c r="D135" s="146">
        <v>4300</v>
      </c>
      <c r="E135" s="101" t="s">
        <v>17</v>
      </c>
      <c r="F135" s="148">
        <v>13500</v>
      </c>
    </row>
    <row r="136" spans="1:6" ht="16.5" customHeight="1">
      <c r="A136" s="187"/>
      <c r="B136" s="448"/>
      <c r="C136" s="157" t="s">
        <v>71</v>
      </c>
      <c r="D136" s="146">
        <v>3020</v>
      </c>
      <c r="E136" s="101" t="s">
        <v>7</v>
      </c>
      <c r="F136" s="148">
        <v>0</v>
      </c>
    </row>
    <row r="137" spans="1:6" ht="14.25" customHeight="1">
      <c r="A137" s="79">
        <v>851</v>
      </c>
      <c r="B137" s="546" t="s">
        <v>74</v>
      </c>
      <c r="C137" s="546"/>
      <c r="D137" s="546"/>
      <c r="E137" s="546"/>
      <c r="F137" s="449">
        <f>F139</f>
        <v>0</v>
      </c>
    </row>
    <row r="138" spans="1:6" ht="12.75" customHeight="1">
      <c r="A138" s="623"/>
      <c r="B138" s="105">
        <v>85156</v>
      </c>
      <c r="C138" s="489" t="s">
        <v>75</v>
      </c>
      <c r="D138" s="489"/>
      <c r="E138" s="489"/>
      <c r="F138" s="284">
        <f>F139</f>
        <v>0</v>
      </c>
    </row>
    <row r="139" spans="1:6" ht="13.5" customHeight="1">
      <c r="A139" s="620"/>
      <c r="B139" s="623"/>
      <c r="C139" s="624" t="s">
        <v>76</v>
      </c>
      <c r="D139" s="621" t="s">
        <v>119</v>
      </c>
      <c r="E139" s="621"/>
      <c r="F139" s="286">
        <f>SUM(F140:F140)</f>
        <v>0</v>
      </c>
    </row>
    <row r="140" spans="1:6" ht="14.25" customHeight="1">
      <c r="A140" s="620"/>
      <c r="B140" s="620"/>
      <c r="C140" s="625"/>
      <c r="D140" s="146">
        <v>4130</v>
      </c>
      <c r="E140" s="101" t="s">
        <v>77</v>
      </c>
      <c r="F140" s="148">
        <v>0</v>
      </c>
    </row>
    <row r="141" spans="1:6" ht="18" customHeight="1">
      <c r="A141" s="98">
        <v>854</v>
      </c>
      <c r="B141" s="546" t="s">
        <v>78</v>
      </c>
      <c r="C141" s="546"/>
      <c r="D141" s="546"/>
      <c r="E141" s="546"/>
      <c r="F141" s="283">
        <f>F142+F156+F162+F170+F174</f>
        <v>670377</v>
      </c>
    </row>
    <row r="142" spans="1:6" ht="12.75" customHeight="1">
      <c r="A142" s="450"/>
      <c r="B142" s="105">
        <v>85401</v>
      </c>
      <c r="C142" s="489" t="s">
        <v>79</v>
      </c>
      <c r="D142" s="489"/>
      <c r="E142" s="489"/>
      <c r="F142" s="283">
        <f>F143</f>
        <v>638839</v>
      </c>
    </row>
    <row r="143" spans="1:6" ht="12.75" customHeight="1">
      <c r="A143" s="186"/>
      <c r="B143" s="130"/>
      <c r="C143" s="106" t="s">
        <v>80</v>
      </c>
      <c r="D143" s="621" t="s">
        <v>81</v>
      </c>
      <c r="E143" s="621"/>
      <c r="F143" s="305">
        <f>SUM(F144:F155)</f>
        <v>638839</v>
      </c>
    </row>
    <row r="144" spans="1:6" ht="12.75" customHeight="1">
      <c r="A144" s="186"/>
      <c r="B144" s="131"/>
      <c r="C144" s="163"/>
      <c r="D144" s="146">
        <v>3020</v>
      </c>
      <c r="E144" s="101" t="s">
        <v>7</v>
      </c>
      <c r="F144" s="182">
        <v>0</v>
      </c>
    </row>
    <row r="145" spans="1:6" ht="19.5" customHeight="1">
      <c r="A145" s="186"/>
      <c r="B145" s="131"/>
      <c r="C145" s="372"/>
      <c r="D145" s="146">
        <v>4010</v>
      </c>
      <c r="E145" s="101" t="s">
        <v>8</v>
      </c>
      <c r="F145" s="182">
        <v>474265</v>
      </c>
    </row>
    <row r="146" spans="1:6" ht="12.75" customHeight="1">
      <c r="A146" s="186"/>
      <c r="B146" s="131"/>
      <c r="C146" s="372"/>
      <c r="D146" s="146">
        <v>4040</v>
      </c>
      <c r="E146" s="101" t="s">
        <v>9</v>
      </c>
      <c r="F146" s="182">
        <v>29872</v>
      </c>
    </row>
    <row r="147" spans="1:6" ht="12.75" customHeight="1">
      <c r="A147" s="186"/>
      <c r="B147" s="131"/>
      <c r="C147" s="372"/>
      <c r="D147" s="146">
        <v>4110</v>
      </c>
      <c r="E147" s="101" t="s">
        <v>10</v>
      </c>
      <c r="F147" s="182">
        <f>91832-5000</f>
        <v>86832</v>
      </c>
    </row>
    <row r="148" spans="1:6" ht="12.75" customHeight="1">
      <c r="A148" s="186"/>
      <c r="B148" s="131"/>
      <c r="C148" s="372"/>
      <c r="D148" s="146">
        <v>4120</v>
      </c>
      <c r="E148" s="101" t="s">
        <v>11</v>
      </c>
      <c r="F148" s="182">
        <v>13096</v>
      </c>
    </row>
    <row r="149" spans="1:6" ht="12.75" customHeight="1">
      <c r="A149" s="186"/>
      <c r="B149" s="131"/>
      <c r="C149" s="372"/>
      <c r="D149" s="146">
        <v>4210</v>
      </c>
      <c r="E149" s="101" t="s">
        <v>13</v>
      </c>
      <c r="F149" s="182">
        <v>3000</v>
      </c>
    </row>
    <row r="150" spans="1:6" ht="12.75" customHeight="1">
      <c r="A150" s="186"/>
      <c r="B150" s="131"/>
      <c r="C150" s="372"/>
      <c r="D150" s="146">
        <v>4240</v>
      </c>
      <c r="E150" s="101" t="s">
        <v>15</v>
      </c>
      <c r="F150" s="182">
        <v>2000</v>
      </c>
    </row>
    <row r="151" spans="1:6" ht="12.75" customHeight="1">
      <c r="A151" s="186"/>
      <c r="B151" s="131"/>
      <c r="C151" s="372"/>
      <c r="D151" s="146">
        <v>4260</v>
      </c>
      <c r="E151" s="68" t="s">
        <v>132</v>
      </c>
      <c r="F151" s="182">
        <v>0</v>
      </c>
    </row>
    <row r="152" spans="1:6" ht="12.75" customHeight="1">
      <c r="A152" s="186"/>
      <c r="B152" s="131"/>
      <c r="C152" s="372"/>
      <c r="D152" s="146">
        <v>4300</v>
      </c>
      <c r="E152" s="101" t="s">
        <v>17</v>
      </c>
      <c r="F152" s="182">
        <v>0</v>
      </c>
    </row>
    <row r="153" spans="1:6" ht="19.5" customHeight="1">
      <c r="A153" s="186"/>
      <c r="B153" s="131"/>
      <c r="C153" s="372"/>
      <c r="D153" s="151">
        <v>4360</v>
      </c>
      <c r="E153" s="101" t="s">
        <v>22</v>
      </c>
      <c r="F153" s="45">
        <v>0</v>
      </c>
    </row>
    <row r="154" spans="1:6" ht="15" customHeight="1">
      <c r="A154" s="186"/>
      <c r="B154" s="131"/>
      <c r="C154" s="372"/>
      <c r="D154" s="146">
        <v>4440</v>
      </c>
      <c r="E154" s="101" t="s">
        <v>213</v>
      </c>
      <c r="F154" s="182">
        <v>27284</v>
      </c>
    </row>
    <row r="155" spans="1:6" ht="22.5" customHeight="1">
      <c r="A155" s="186"/>
      <c r="B155" s="135"/>
      <c r="C155" s="451"/>
      <c r="D155" s="146">
        <v>4710</v>
      </c>
      <c r="E155" s="101" t="s">
        <v>29</v>
      </c>
      <c r="F155" s="182">
        <v>2490</v>
      </c>
    </row>
    <row r="156" spans="1:6" ht="12.75" customHeight="1">
      <c r="A156" s="186"/>
      <c r="B156" s="105">
        <v>85412</v>
      </c>
      <c r="C156" s="489" t="s">
        <v>82</v>
      </c>
      <c r="D156" s="489"/>
      <c r="E156" s="489"/>
      <c r="F156" s="20">
        <f>F157</f>
        <v>13000</v>
      </c>
    </row>
    <row r="157" spans="1:6" ht="14.25" customHeight="1">
      <c r="A157" s="186"/>
      <c r="B157" s="619"/>
      <c r="C157" s="106" t="s">
        <v>83</v>
      </c>
      <c r="D157" s="621" t="s">
        <v>84</v>
      </c>
      <c r="E157" s="621"/>
      <c r="F157" s="305">
        <f>SUM(F158:F160)</f>
        <v>13000</v>
      </c>
    </row>
    <row r="158" spans="1:6" ht="21" customHeight="1">
      <c r="A158" s="186"/>
      <c r="B158" s="620"/>
      <c r="C158" s="619"/>
      <c r="D158" s="146">
        <v>4210</v>
      </c>
      <c r="E158" s="101" t="s">
        <v>13</v>
      </c>
      <c r="F158" s="182">
        <v>3000</v>
      </c>
    </row>
    <row r="159" spans="1:6" ht="12.75" customHeight="1">
      <c r="A159" s="186"/>
      <c r="B159" s="620"/>
      <c r="C159" s="620"/>
      <c r="D159" s="146">
        <v>4220</v>
      </c>
      <c r="E159" s="101" t="s">
        <v>85</v>
      </c>
      <c r="F159" s="182">
        <v>1000</v>
      </c>
    </row>
    <row r="160" spans="1:6" s="64" customFormat="1" ht="15" customHeight="1">
      <c r="A160" s="186"/>
      <c r="B160" s="620"/>
      <c r="C160" s="620"/>
      <c r="D160" s="146">
        <v>4300</v>
      </c>
      <c r="E160" s="101" t="s">
        <v>86</v>
      </c>
      <c r="F160" s="182">
        <v>9000</v>
      </c>
    </row>
    <row r="161" spans="1:7" ht="14.25" customHeight="1">
      <c r="A161" s="12" t="s">
        <v>1</v>
      </c>
      <c r="B161" s="12" t="s">
        <v>2</v>
      </c>
      <c r="C161" s="12" t="s">
        <v>3</v>
      </c>
      <c r="D161" s="12" t="s">
        <v>4</v>
      </c>
      <c r="E161" s="12" t="s">
        <v>5</v>
      </c>
      <c r="F161" s="12" t="s">
        <v>6</v>
      </c>
    </row>
    <row r="162" spans="1:7" ht="14.25" customHeight="1">
      <c r="A162" s="186"/>
      <c r="B162" s="105">
        <v>85415</v>
      </c>
      <c r="C162" s="489" t="s">
        <v>87</v>
      </c>
      <c r="D162" s="489"/>
      <c r="E162" s="489"/>
      <c r="F162" s="283">
        <f>F163+F166+F168</f>
        <v>12800</v>
      </c>
    </row>
    <row r="163" spans="1:7" ht="14.25" customHeight="1">
      <c r="A163" s="186"/>
      <c r="B163" s="619"/>
      <c r="C163" s="106" t="s">
        <v>88</v>
      </c>
      <c r="D163" s="621" t="s">
        <v>89</v>
      </c>
      <c r="E163" s="621"/>
      <c r="F163" s="305">
        <f>F164+F165</f>
        <v>0</v>
      </c>
    </row>
    <row r="164" spans="1:7" ht="14.25" customHeight="1">
      <c r="A164" s="186"/>
      <c r="B164" s="620"/>
      <c r="C164" s="619"/>
      <c r="D164" s="27">
        <v>3240</v>
      </c>
      <c r="E164" s="101" t="s">
        <v>90</v>
      </c>
      <c r="F164" s="29">
        <v>0</v>
      </c>
    </row>
    <row r="165" spans="1:7" ht="15.75" customHeight="1">
      <c r="A165" s="186"/>
      <c r="B165" s="620"/>
      <c r="C165" s="620"/>
      <c r="D165" s="27">
        <v>3260</v>
      </c>
      <c r="E165" s="101" t="s">
        <v>91</v>
      </c>
      <c r="F165" s="175">
        <v>0</v>
      </c>
    </row>
    <row r="166" spans="1:7" ht="12.75" customHeight="1">
      <c r="A166" s="186"/>
      <c r="B166" s="620"/>
      <c r="C166" s="106" t="s">
        <v>92</v>
      </c>
      <c r="D166" s="621" t="s">
        <v>93</v>
      </c>
      <c r="E166" s="621"/>
      <c r="F166" s="305">
        <f>F167</f>
        <v>12800</v>
      </c>
    </row>
    <row r="167" spans="1:7" ht="17.25" customHeight="1">
      <c r="A167" s="186"/>
      <c r="B167" s="620"/>
      <c r="C167" s="442"/>
      <c r="D167" s="27">
        <v>3260</v>
      </c>
      <c r="E167" s="101" t="s">
        <v>236</v>
      </c>
      <c r="F167" s="29">
        <f>18000-5200</f>
        <v>12800</v>
      </c>
    </row>
    <row r="168" spans="1:7" ht="14.25" customHeight="1">
      <c r="A168" s="186"/>
      <c r="B168" s="620"/>
      <c r="C168" s="106" t="s">
        <v>95</v>
      </c>
      <c r="D168" s="621" t="s">
        <v>96</v>
      </c>
      <c r="E168" s="621"/>
      <c r="F168" s="305">
        <f>F169</f>
        <v>0</v>
      </c>
      <c r="G168" s="321"/>
    </row>
    <row r="169" spans="1:7" ht="16.5" customHeight="1">
      <c r="A169" s="186"/>
      <c r="B169" s="620"/>
      <c r="C169" s="157"/>
      <c r="D169" s="146">
        <v>3260</v>
      </c>
      <c r="E169" s="101" t="s">
        <v>97</v>
      </c>
      <c r="F169" s="305">
        <v>0</v>
      </c>
      <c r="G169" s="321"/>
    </row>
    <row r="170" spans="1:7" ht="12" customHeight="1">
      <c r="A170" s="186"/>
      <c r="B170" s="105">
        <v>85416</v>
      </c>
      <c r="C170" s="489" t="s">
        <v>98</v>
      </c>
      <c r="D170" s="489"/>
      <c r="E170" s="489"/>
      <c r="F170" s="305">
        <f>F171</f>
        <v>4520</v>
      </c>
      <c r="G170" s="321"/>
    </row>
    <row r="171" spans="1:7" ht="14.25" customHeight="1">
      <c r="A171" s="186"/>
      <c r="B171" s="619"/>
      <c r="C171" s="106" t="s">
        <v>99</v>
      </c>
      <c r="D171" s="621" t="s">
        <v>100</v>
      </c>
      <c r="E171" s="621"/>
      <c r="F171" s="305">
        <f>F172+F173</f>
        <v>4520</v>
      </c>
      <c r="G171" s="321"/>
    </row>
    <row r="172" spans="1:7" ht="9.75" customHeight="1">
      <c r="A172" s="186"/>
      <c r="B172" s="620"/>
      <c r="C172" s="134"/>
      <c r="D172" s="146">
        <v>3240</v>
      </c>
      <c r="E172" s="101" t="s">
        <v>101</v>
      </c>
      <c r="F172" s="175">
        <v>4520</v>
      </c>
      <c r="G172" s="321"/>
    </row>
    <row r="173" spans="1:7" ht="14.25" customHeight="1">
      <c r="A173" s="186"/>
      <c r="B173" s="442"/>
      <c r="C173" s="134"/>
      <c r="D173" s="146">
        <v>3240</v>
      </c>
      <c r="E173" s="101" t="s">
        <v>166</v>
      </c>
      <c r="F173" s="175">
        <v>0</v>
      </c>
      <c r="G173" s="321"/>
    </row>
    <row r="174" spans="1:7" ht="14.25" customHeight="1">
      <c r="A174" s="186"/>
      <c r="B174" s="105">
        <v>85446</v>
      </c>
      <c r="C174" s="489" t="s">
        <v>46</v>
      </c>
      <c r="D174" s="489"/>
      <c r="E174" s="489"/>
      <c r="F174" s="318">
        <f>F175</f>
        <v>1218</v>
      </c>
      <c r="G174" s="321"/>
    </row>
    <row r="175" spans="1:7" ht="14.25" customHeight="1">
      <c r="A175" s="186"/>
      <c r="B175" s="619"/>
      <c r="C175" s="106" t="s">
        <v>47</v>
      </c>
      <c r="D175" s="621" t="s">
        <v>46</v>
      </c>
      <c r="E175" s="621"/>
      <c r="F175" s="318">
        <f>F176</f>
        <v>1218</v>
      </c>
      <c r="G175" s="321"/>
    </row>
    <row r="176" spans="1:7">
      <c r="A176" s="187"/>
      <c r="B176" s="619"/>
      <c r="C176" s="134"/>
      <c r="D176" s="146">
        <v>4700</v>
      </c>
      <c r="E176" s="101" t="s">
        <v>49</v>
      </c>
      <c r="F176" s="175">
        <v>1218</v>
      </c>
      <c r="G176" s="321"/>
    </row>
    <row r="177" spans="1:7" ht="18" customHeight="1">
      <c r="A177" s="546" t="s">
        <v>103</v>
      </c>
      <c r="B177" s="546"/>
      <c r="C177" s="546"/>
      <c r="D177" s="546"/>
      <c r="E177" s="546"/>
      <c r="F177" s="283">
        <f>F16+F137+F141</f>
        <v>6852486</v>
      </c>
      <c r="G177" s="452"/>
    </row>
    <row r="178" spans="1:7" ht="12.75" customHeight="1">
      <c r="A178" s="139"/>
      <c r="B178" s="139"/>
      <c r="C178" s="139"/>
      <c r="D178" s="139"/>
      <c r="E178" s="139"/>
      <c r="F178" s="321"/>
      <c r="G178" s="453"/>
    </row>
    <row r="179" spans="1:7" ht="21.75" customHeight="1">
      <c r="A179" s="113" t="s">
        <v>65</v>
      </c>
      <c r="B179" s="113" t="s">
        <v>121</v>
      </c>
      <c r="C179" s="113"/>
      <c r="D179" s="114"/>
      <c r="E179" s="139"/>
      <c r="F179" s="321"/>
      <c r="G179" s="171"/>
    </row>
    <row r="180" spans="1:7" ht="25.5" customHeight="1">
      <c r="A180" s="115">
        <v>4300</v>
      </c>
      <c r="B180" s="116">
        <v>13500</v>
      </c>
      <c r="C180" s="117"/>
      <c r="D180" s="17"/>
      <c r="E180" s="454"/>
      <c r="F180" s="321"/>
      <c r="G180" s="455"/>
    </row>
    <row r="181" spans="1:7" ht="24" customHeight="1">
      <c r="A181" s="121"/>
      <c r="B181" s="121"/>
      <c r="C181" s="123"/>
      <c r="D181" s="456"/>
      <c r="E181" s="456"/>
      <c r="F181" s="456"/>
      <c r="G181" s="454"/>
    </row>
    <row r="182" spans="1:7" ht="19.5" customHeight="1">
      <c r="A182" s="118"/>
      <c r="B182" s="122"/>
      <c r="C182" s="196"/>
      <c r="D182" s="457"/>
      <c r="E182" s="457"/>
      <c r="F182" s="457"/>
      <c r="G182" s="171"/>
    </row>
    <row r="183" spans="1:7" ht="24.75" customHeight="1">
      <c r="A183" s="616"/>
      <c r="B183" s="617"/>
      <c r="C183" s="617"/>
      <c r="D183" s="617"/>
      <c r="E183" s="617"/>
      <c r="F183" s="617"/>
      <c r="G183" s="455"/>
    </row>
    <row r="184" spans="1:7" ht="32.25" customHeight="1">
      <c r="A184" s="618"/>
      <c r="B184" s="617"/>
      <c r="C184" s="617"/>
      <c r="D184" s="617"/>
      <c r="E184" s="617"/>
      <c r="F184" s="617"/>
      <c r="G184" s="458"/>
    </row>
    <row r="185" spans="1:7">
      <c r="A185" s="196"/>
      <c r="B185" s="459"/>
      <c r="C185" s="459"/>
      <c r="D185" s="196"/>
      <c r="E185" s="460"/>
      <c r="F185" s="196"/>
      <c r="G185" s="171"/>
    </row>
    <row r="186" spans="1:7" ht="27" customHeight="1">
      <c r="A186" s="196"/>
      <c r="B186" s="459"/>
      <c r="C186" s="459"/>
      <c r="D186" s="196"/>
      <c r="E186" s="461"/>
      <c r="F186" s="196"/>
      <c r="G186" s="455"/>
    </row>
    <row r="187" spans="1:7">
      <c r="A187" s="462"/>
      <c r="B187" s="463"/>
      <c r="C187" s="464"/>
      <c r="D187" s="330"/>
      <c r="E187" s="465"/>
      <c r="F187" s="466"/>
      <c r="G187" s="467"/>
    </row>
    <row r="188" spans="1:7">
      <c r="A188" s="462"/>
      <c r="B188" s="459"/>
      <c r="C188" s="459"/>
      <c r="D188" s="330"/>
      <c r="E188" s="461"/>
      <c r="F188" s="466"/>
      <c r="G188" s="467"/>
    </row>
    <row r="189" spans="1:7">
      <c r="A189" s="196"/>
      <c r="B189" s="196"/>
      <c r="C189" s="468"/>
      <c r="D189" s="196"/>
      <c r="E189" s="196"/>
      <c r="F189" s="196"/>
      <c r="G189" s="467"/>
    </row>
    <row r="190" spans="1:7">
      <c r="A190" s="613"/>
      <c r="B190" s="613"/>
      <c r="C190" s="614"/>
      <c r="D190" s="615"/>
      <c r="E190" s="615"/>
      <c r="F190" s="615"/>
      <c r="G190" s="455"/>
    </row>
    <row r="191" spans="1:7" ht="24.75" customHeight="1">
      <c r="A191" s="462"/>
      <c r="B191" s="463"/>
      <c r="C191" s="463"/>
      <c r="D191" s="330"/>
      <c r="E191" s="469"/>
      <c r="F191" s="470"/>
      <c r="G191" s="455"/>
    </row>
    <row r="192" spans="1:7">
      <c r="A192" s="462"/>
      <c r="B192" s="463"/>
      <c r="C192" s="464"/>
      <c r="D192" s="330"/>
      <c r="E192" s="469"/>
      <c r="F192" s="470"/>
      <c r="G192" s="467"/>
    </row>
    <row r="193" spans="1:7">
      <c r="A193" s="462"/>
      <c r="B193" s="463"/>
      <c r="C193" s="468"/>
      <c r="D193" s="330"/>
      <c r="E193" s="469"/>
      <c r="F193" s="470"/>
      <c r="G193" s="467"/>
    </row>
    <row r="194" spans="1:7">
      <c r="A194" s="471"/>
      <c r="B194" s="459"/>
      <c r="C194" s="459"/>
      <c r="D194" s="472"/>
      <c r="E194" s="473"/>
      <c r="F194" s="472"/>
      <c r="G194" s="467"/>
    </row>
    <row r="195" spans="1:7">
      <c r="A195" s="471"/>
      <c r="B195" s="459"/>
      <c r="C195" s="468"/>
      <c r="D195" s="472"/>
      <c r="E195" s="180"/>
      <c r="F195" s="472"/>
      <c r="G195" s="467"/>
    </row>
    <row r="196" spans="1:7">
      <c r="A196" s="613"/>
      <c r="B196" s="613"/>
      <c r="C196" s="614"/>
      <c r="D196" s="615"/>
      <c r="E196" s="615"/>
      <c r="F196" s="615"/>
      <c r="G196" s="467"/>
    </row>
    <row r="197" spans="1:7">
      <c r="A197" s="462"/>
      <c r="B197" s="463"/>
      <c r="C197" s="463"/>
      <c r="D197" s="330"/>
      <c r="E197" s="474"/>
      <c r="F197" s="470"/>
      <c r="G197" s="455"/>
    </row>
    <row r="198" spans="1:7" ht="27.75" customHeight="1">
      <c r="A198" s="462"/>
      <c r="B198" s="463"/>
      <c r="C198" s="463"/>
      <c r="D198" s="330"/>
      <c r="E198" s="475"/>
      <c r="F198" s="470"/>
      <c r="G198" s="455"/>
    </row>
    <row r="199" spans="1:7">
      <c r="A199" s="462"/>
      <c r="B199" s="463"/>
      <c r="C199" s="463"/>
      <c r="D199" s="330"/>
      <c r="E199" s="474"/>
      <c r="F199" s="470"/>
      <c r="G199" s="455"/>
    </row>
    <row r="200" spans="1:7">
      <c r="A200" s="462"/>
      <c r="B200" s="463"/>
      <c r="C200" s="463"/>
      <c r="D200" s="330"/>
      <c r="E200" s="475"/>
      <c r="F200" s="470"/>
      <c r="G200" s="455"/>
    </row>
    <row r="201" spans="1:7" ht="26.25" customHeight="1">
      <c r="A201" s="462"/>
      <c r="B201" s="463"/>
      <c r="C201" s="464"/>
      <c r="D201" s="330"/>
      <c r="E201" s="474"/>
      <c r="F201" s="470"/>
      <c r="G201" s="455"/>
    </row>
    <row r="202" spans="1:7">
      <c r="A202" s="471"/>
      <c r="B202" s="459"/>
      <c r="C202" s="459"/>
      <c r="D202" s="472"/>
      <c r="E202" s="473"/>
      <c r="F202" s="472"/>
      <c r="G202" s="455"/>
    </row>
    <row r="203" spans="1:7">
      <c r="A203" s="471"/>
      <c r="B203" s="459"/>
      <c r="C203" s="468"/>
      <c r="D203" s="472"/>
      <c r="E203" s="180"/>
      <c r="F203" s="472"/>
      <c r="G203" s="455"/>
    </row>
    <row r="204" spans="1:7" ht="34.5" customHeight="1">
      <c r="A204" s="613"/>
      <c r="B204" s="613"/>
      <c r="C204" s="614"/>
      <c r="D204" s="615"/>
      <c r="E204" s="615"/>
      <c r="F204" s="615"/>
      <c r="G204" s="455"/>
    </row>
    <row r="205" spans="1:7" ht="28.5" customHeight="1">
      <c r="A205" s="462"/>
      <c r="B205" s="463"/>
      <c r="C205" s="464"/>
      <c r="D205" s="330"/>
      <c r="E205" s="476"/>
      <c r="F205" s="472"/>
      <c r="G205" s="455"/>
    </row>
    <row r="206" spans="1:7">
      <c r="A206" s="471"/>
      <c r="B206" s="459"/>
      <c r="C206" s="459"/>
      <c r="D206" s="472"/>
      <c r="E206" s="180"/>
      <c r="F206" s="472"/>
      <c r="G206" s="171"/>
    </row>
    <row r="207" spans="1:7" ht="15.75">
      <c r="A207" s="471"/>
      <c r="B207" s="459"/>
      <c r="C207" s="468"/>
      <c r="D207" s="472"/>
      <c r="E207" s="477"/>
      <c r="F207" s="472"/>
      <c r="G207" s="171"/>
    </row>
    <row r="208" spans="1:7" ht="26.25" customHeight="1">
      <c r="A208" s="613"/>
      <c r="B208" s="613"/>
      <c r="C208" s="614"/>
      <c r="D208" s="615"/>
      <c r="E208" s="615"/>
      <c r="F208" s="615"/>
      <c r="G208" s="455"/>
    </row>
    <row r="209" spans="1:7">
      <c r="A209" s="462"/>
      <c r="B209" s="463"/>
      <c r="C209" s="464"/>
      <c r="D209" s="330"/>
      <c r="E209" s="476"/>
      <c r="F209" s="472"/>
      <c r="G209" s="171"/>
    </row>
    <row r="210" spans="1:7">
      <c r="A210" s="462"/>
      <c r="B210" s="459"/>
      <c r="C210" s="459"/>
      <c r="D210" s="330"/>
      <c r="E210" s="180"/>
      <c r="F210" s="472"/>
      <c r="G210" s="171"/>
    </row>
    <row r="211" spans="1:7" ht="24" customHeight="1">
      <c r="A211" s="471"/>
      <c r="B211" s="477"/>
      <c r="C211" s="468"/>
      <c r="D211" s="472"/>
      <c r="E211" s="477"/>
      <c r="F211" s="472"/>
      <c r="G211" s="455"/>
    </row>
    <row r="212" spans="1:7">
      <c r="A212" s="613"/>
      <c r="B212" s="613"/>
      <c r="C212" s="614"/>
      <c r="D212" s="615"/>
      <c r="E212" s="615"/>
      <c r="F212" s="615"/>
      <c r="G212" s="171"/>
    </row>
    <row r="213" spans="1:7">
      <c r="A213" s="462"/>
      <c r="B213" s="463"/>
      <c r="C213" s="468"/>
      <c r="D213" s="330"/>
      <c r="E213" s="478"/>
      <c r="F213" s="196"/>
      <c r="G213" s="171"/>
    </row>
    <row r="214" spans="1:7">
      <c r="A214" s="196"/>
      <c r="B214" s="459"/>
      <c r="C214" s="468"/>
      <c r="D214" s="196"/>
      <c r="E214" s="461"/>
      <c r="F214" s="196"/>
    </row>
    <row r="215" spans="1:7">
      <c r="A215" s="613"/>
      <c r="B215" s="613"/>
      <c r="C215" s="614"/>
      <c r="D215" s="615"/>
      <c r="E215" s="615"/>
      <c r="F215" s="615"/>
    </row>
    <row r="216" spans="1:7">
      <c r="A216" s="462"/>
      <c r="B216" s="463"/>
      <c r="C216" s="464"/>
      <c r="D216" s="330"/>
      <c r="E216" s="478"/>
      <c r="F216" s="196"/>
    </row>
    <row r="217" spans="1:7">
      <c r="A217" s="462"/>
      <c r="B217" s="459"/>
      <c r="C217" s="459"/>
      <c r="D217" s="330"/>
      <c r="E217" s="461"/>
      <c r="F217" s="196"/>
    </row>
    <row r="218" spans="1:7" ht="15.75">
      <c r="A218" s="196"/>
      <c r="B218" s="477"/>
      <c r="C218" s="468"/>
      <c r="D218" s="472"/>
      <c r="E218" s="196"/>
      <c r="F218" s="196"/>
    </row>
    <row r="219" spans="1:7">
      <c r="A219" s="613"/>
      <c r="B219" s="613"/>
      <c r="C219" s="614"/>
      <c r="D219" s="615"/>
      <c r="E219" s="615"/>
      <c r="F219" s="615"/>
    </row>
    <row r="220" spans="1:7">
      <c r="A220" s="462"/>
      <c r="B220" s="463"/>
      <c r="C220" s="479"/>
      <c r="D220" s="330"/>
      <c r="E220" s="480"/>
      <c r="F220" s="196"/>
    </row>
    <row r="221" spans="1:7">
      <c r="A221" s="196"/>
      <c r="B221" s="459"/>
      <c r="C221" s="459"/>
      <c r="D221" s="472"/>
      <c r="E221" s="461"/>
      <c r="F221" s="196"/>
    </row>
  </sheetData>
  <mergeCells count="90">
    <mergeCell ref="C17:E17"/>
    <mergeCell ref="H17:H24"/>
    <mergeCell ref="B18:B53"/>
    <mergeCell ref="D18:E18"/>
    <mergeCell ref="C19:C49"/>
    <mergeCell ref="L9:L14"/>
    <mergeCell ref="M9:M14"/>
    <mergeCell ref="A13:F13"/>
    <mergeCell ref="B16:E16"/>
    <mergeCell ref="I16:J16"/>
    <mergeCell ref="D50:E50"/>
    <mergeCell ref="D52:E52"/>
    <mergeCell ref="C54:E54"/>
    <mergeCell ref="B55:B66"/>
    <mergeCell ref="D55:E55"/>
    <mergeCell ref="C56:C63"/>
    <mergeCell ref="D65:E65"/>
    <mergeCell ref="C67:E67"/>
    <mergeCell ref="B68:B69"/>
    <mergeCell ref="D68:E68"/>
    <mergeCell ref="C70:E70"/>
    <mergeCell ref="B71:B83"/>
    <mergeCell ref="D71:E71"/>
    <mergeCell ref="C72:C83"/>
    <mergeCell ref="B113:B114"/>
    <mergeCell ref="D113:E113"/>
    <mergeCell ref="C85:E85"/>
    <mergeCell ref="B86:B93"/>
    <mergeCell ref="D86:E86"/>
    <mergeCell ref="C87:C93"/>
    <mergeCell ref="C95:E95"/>
    <mergeCell ref="B96:B104"/>
    <mergeCell ref="D96:E96"/>
    <mergeCell ref="C97:C104"/>
    <mergeCell ref="C105:E105"/>
    <mergeCell ref="B106:B111"/>
    <mergeCell ref="D106:E106"/>
    <mergeCell ref="C107:C111"/>
    <mergeCell ref="C112:E112"/>
    <mergeCell ref="C115:E115"/>
    <mergeCell ref="B116:B133"/>
    <mergeCell ref="D116:E116"/>
    <mergeCell ref="D118:E118"/>
    <mergeCell ref="C119:C124"/>
    <mergeCell ref="D125:E125"/>
    <mergeCell ref="C126:C133"/>
    <mergeCell ref="B134:B135"/>
    <mergeCell ref="D134:E134"/>
    <mergeCell ref="B137:E137"/>
    <mergeCell ref="A138:A140"/>
    <mergeCell ref="C138:E138"/>
    <mergeCell ref="B139:B140"/>
    <mergeCell ref="C139:C140"/>
    <mergeCell ref="D139:E139"/>
    <mergeCell ref="B141:E141"/>
    <mergeCell ref="C142:E142"/>
    <mergeCell ref="D143:E143"/>
    <mergeCell ref="C156:E156"/>
    <mergeCell ref="B157:B160"/>
    <mergeCell ref="D157:E157"/>
    <mergeCell ref="C158:C160"/>
    <mergeCell ref="C162:E162"/>
    <mergeCell ref="B163:B169"/>
    <mergeCell ref="D163:E163"/>
    <mergeCell ref="C164:C165"/>
    <mergeCell ref="D166:E166"/>
    <mergeCell ref="D168:E168"/>
    <mergeCell ref="A196:B196"/>
    <mergeCell ref="C196:F196"/>
    <mergeCell ref="C170:E170"/>
    <mergeCell ref="B171:B172"/>
    <mergeCell ref="D171:E171"/>
    <mergeCell ref="C174:E174"/>
    <mergeCell ref="B175:B176"/>
    <mergeCell ref="D175:E175"/>
    <mergeCell ref="A177:E177"/>
    <mergeCell ref="A183:F183"/>
    <mergeCell ref="A184:F184"/>
    <mergeCell ref="A190:B190"/>
    <mergeCell ref="C190:F190"/>
    <mergeCell ref="A215:B215"/>
    <mergeCell ref="C215:F215"/>
    <mergeCell ref="A219:B219"/>
    <mergeCell ref="C219:F219"/>
    <mergeCell ref="A204:B204"/>
    <mergeCell ref="C204:F204"/>
    <mergeCell ref="A208:B208"/>
    <mergeCell ref="C208:F208"/>
    <mergeCell ref="A212:B212"/>
    <mergeCell ref="C212:F212"/>
  </mergeCells>
  <pageMargins left="0.23622047244094491" right="0.19685039370078741" top="0.39370078740157483" bottom="0.23622047244094491" header="0.15748031496062992" footer="0.19685039370078741"/>
  <pageSetup paperSize="9" scale="60" orientation="portrait" r:id="rId1"/>
  <rowBreaks count="1" manualBreakCount="1">
    <brk id="98" max="5" man="1"/>
  </rowBreaks>
  <colBreaks count="1" manualBreakCount="1">
    <brk id="6" max="1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BreakPreview" zoomScaleSheetLayoutView="100" workbookViewId="0">
      <selection activeCell="E56" sqref="E56"/>
    </sheetView>
  </sheetViews>
  <sheetFormatPr defaultRowHeight="14.25"/>
  <cols>
    <col min="1" max="1" width="5.375" customWidth="1"/>
    <col min="2" max="2" width="7.125" customWidth="1"/>
    <col min="3" max="3" width="7.75" customWidth="1"/>
    <col min="4" max="4" width="6.625" customWidth="1"/>
    <col min="5" max="5" width="51.375" customWidth="1"/>
    <col min="6" max="6" width="12.5" customWidth="1"/>
    <col min="7" max="7" width="10.125" customWidth="1"/>
    <col min="8" max="8" width="7.25" customWidth="1"/>
    <col min="9" max="13" width="9.875" style="273" customWidth="1"/>
    <col min="14" max="14" width="10.625" style="273" customWidth="1"/>
  </cols>
  <sheetData>
    <row r="1" spans="1:14" s="2" customFormat="1" ht="12.75">
      <c r="A1" s="1" t="s">
        <v>237</v>
      </c>
      <c r="I1" s="235"/>
      <c r="J1" s="235"/>
      <c r="K1" s="235"/>
      <c r="L1" s="235"/>
      <c r="M1" s="235"/>
      <c r="N1" s="235"/>
    </row>
    <row r="2" spans="1:14" s="2" customFormat="1" ht="12.75">
      <c r="A2" s="3" t="s">
        <v>238</v>
      </c>
      <c r="I2" s="235"/>
      <c r="J2" s="235"/>
      <c r="K2" s="235"/>
      <c r="L2" s="235"/>
      <c r="M2" s="235"/>
      <c r="N2" s="235"/>
    </row>
    <row r="3" spans="1:14" s="2" customFormat="1" ht="14.25" customHeight="1">
      <c r="A3" s="3" t="s">
        <v>239</v>
      </c>
      <c r="I3" s="235"/>
      <c r="J3" s="235"/>
      <c r="K3" s="235"/>
      <c r="L3" s="235"/>
      <c r="M3" s="235"/>
      <c r="N3" s="235"/>
    </row>
    <row r="4" spans="1:14" ht="14.25" customHeight="1">
      <c r="E4" s="4" t="s">
        <v>0</v>
      </c>
      <c r="F4" s="97">
        <v>44453</v>
      </c>
      <c r="G4" s="97"/>
      <c r="H4" s="97"/>
      <c r="I4" s="235"/>
      <c r="J4" s="235"/>
      <c r="K4" s="235"/>
      <c r="L4" s="235"/>
      <c r="M4" s="235"/>
      <c r="N4" s="235"/>
    </row>
    <row r="5" spans="1:14" ht="13.5" customHeight="1">
      <c r="E5" s="4"/>
      <c r="F5" s="97"/>
      <c r="G5" s="97"/>
      <c r="H5" s="97"/>
      <c r="I5" s="200"/>
      <c r="J5" s="200"/>
      <c r="K5" s="200"/>
      <c r="L5" s="200"/>
      <c r="M5" s="579"/>
      <c r="N5" s="579"/>
    </row>
    <row r="6" spans="1:14" ht="17.25" customHeight="1">
      <c r="A6" s="6"/>
      <c r="F6" s="7"/>
      <c r="G6" s="7"/>
      <c r="H6" s="7"/>
      <c r="I6" s="200"/>
      <c r="J6" s="200"/>
      <c r="K6" s="200"/>
      <c r="L6" s="200"/>
      <c r="M6" s="579"/>
      <c r="N6" s="579"/>
    </row>
    <row r="7" spans="1:14">
      <c r="B7" s="8"/>
      <c r="E7" s="1" t="s">
        <v>104</v>
      </c>
      <c r="F7" s="9"/>
      <c r="G7" s="9"/>
      <c r="H7" s="9"/>
      <c r="I7" s="200"/>
      <c r="J7" s="200"/>
      <c r="K7" s="200"/>
      <c r="L7" s="200"/>
      <c r="M7" s="579"/>
      <c r="N7" s="579"/>
    </row>
    <row r="8" spans="1:14">
      <c r="E8" s="1" t="s">
        <v>105</v>
      </c>
      <c r="F8" s="10"/>
      <c r="G8" s="10"/>
      <c r="H8" s="10"/>
      <c r="I8" s="200"/>
      <c r="J8" s="200"/>
      <c r="K8" s="200"/>
      <c r="L8" s="200"/>
      <c r="M8" s="579"/>
      <c r="N8" s="579"/>
    </row>
    <row r="9" spans="1:14">
      <c r="E9" s="3" t="s">
        <v>106</v>
      </c>
      <c r="F9" s="10"/>
      <c r="G9" s="10"/>
      <c r="H9" s="10"/>
      <c r="I9" s="200"/>
      <c r="J9" s="200"/>
      <c r="K9" s="200"/>
      <c r="L9" s="200"/>
      <c r="M9" s="579"/>
      <c r="N9" s="579"/>
    </row>
    <row r="10" spans="1:14">
      <c r="E10" s="3" t="s">
        <v>107</v>
      </c>
      <c r="F10" s="10"/>
      <c r="G10" s="10"/>
      <c r="H10" s="10"/>
      <c r="I10" s="200"/>
      <c r="J10" s="200"/>
      <c r="K10" s="200"/>
      <c r="L10" s="200"/>
      <c r="M10" s="579"/>
      <c r="N10" s="579"/>
    </row>
    <row r="11" spans="1:14" ht="14.25" customHeight="1">
      <c r="G11" s="10"/>
      <c r="H11" s="10"/>
      <c r="I11" s="200"/>
      <c r="J11" s="200"/>
      <c r="K11" s="200"/>
      <c r="L11" s="206"/>
      <c r="M11" s="579"/>
      <c r="N11" s="579"/>
    </row>
    <row r="12" spans="1:14" ht="32.25" customHeight="1">
      <c r="A12" s="517" t="s">
        <v>108</v>
      </c>
      <c r="B12" s="517"/>
      <c r="C12" s="517"/>
      <c r="D12" s="517"/>
      <c r="E12" s="517"/>
      <c r="F12" s="517"/>
      <c r="G12" s="10"/>
      <c r="H12" s="10"/>
      <c r="I12" s="481"/>
      <c r="J12" s="586"/>
      <c r="K12" s="586"/>
      <c r="L12" s="208"/>
      <c r="M12" s="208"/>
      <c r="N12" s="208"/>
    </row>
    <row r="13" spans="1:14" ht="13.5" customHeight="1">
      <c r="G13" s="10"/>
      <c r="H13" s="10"/>
      <c r="I13" s="211"/>
      <c r="J13" s="482"/>
      <c r="K13" s="483"/>
      <c r="L13" s="124"/>
      <c r="M13" s="209"/>
      <c r="N13" s="209"/>
    </row>
    <row r="14" spans="1:14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4" t="s">
        <v>6</v>
      </c>
      <c r="G14" s="236"/>
      <c r="H14" s="10"/>
      <c r="I14" s="211"/>
      <c r="J14" s="119"/>
      <c r="K14" s="212"/>
      <c r="L14" s="124"/>
      <c r="M14" s="209"/>
      <c r="N14" s="209"/>
    </row>
    <row r="15" spans="1:14" s="64" customFormat="1" ht="10.5" customHeight="1">
      <c r="A15" s="16">
        <v>801</v>
      </c>
      <c r="B15" s="529" t="s">
        <v>33</v>
      </c>
      <c r="C15" s="529"/>
      <c r="D15" s="529"/>
      <c r="E15" s="523"/>
      <c r="F15" s="93">
        <f>F16+F54+F75+F82+F126+F98+F110+F123</f>
        <v>873696</v>
      </c>
      <c r="G15" s="237"/>
      <c r="H15" s="10"/>
      <c r="I15" s="211"/>
      <c r="J15" s="119"/>
      <c r="K15" s="212"/>
      <c r="L15" s="124"/>
      <c r="M15" s="209"/>
      <c r="N15" s="209"/>
    </row>
    <row r="16" spans="1:14" s="64" customFormat="1" ht="11.1" customHeight="1">
      <c r="A16" s="582"/>
      <c r="B16" s="53">
        <v>80101</v>
      </c>
      <c r="C16" s="490" t="s">
        <v>34</v>
      </c>
      <c r="D16" s="498"/>
      <c r="E16" s="499"/>
      <c r="F16" s="93">
        <f>F17+F50+F52</f>
        <v>873696</v>
      </c>
      <c r="G16" s="238"/>
      <c r="H16" s="10"/>
      <c r="I16" s="211"/>
      <c r="J16" s="119"/>
      <c r="K16" s="212"/>
      <c r="L16" s="124"/>
      <c r="M16" s="209"/>
      <c r="N16" s="209"/>
    </row>
    <row r="17" spans="1:14" ht="11.1" customHeight="1">
      <c r="A17" s="583"/>
      <c r="B17" s="81"/>
      <c r="C17" s="23" t="s">
        <v>35</v>
      </c>
      <c r="D17" s="494" t="s">
        <v>36</v>
      </c>
      <c r="E17" s="495"/>
      <c r="F17" s="94">
        <f>SUM(F18:F49)-F19</f>
        <v>858696</v>
      </c>
      <c r="G17" s="238"/>
      <c r="H17" s="10"/>
      <c r="I17" s="211"/>
      <c r="J17" s="119"/>
      <c r="K17" s="212"/>
      <c r="L17" s="124"/>
      <c r="M17" s="209"/>
      <c r="N17" s="209"/>
    </row>
    <row r="18" spans="1:14" ht="11.1" customHeight="1">
      <c r="A18" s="583"/>
      <c r="B18" s="85"/>
      <c r="C18" s="26"/>
      <c r="D18" s="27">
        <v>3020</v>
      </c>
      <c r="E18" s="35" t="s">
        <v>7</v>
      </c>
      <c r="F18" s="45">
        <v>11000</v>
      </c>
      <c r="G18" s="239"/>
      <c r="H18" s="10"/>
      <c r="I18" s="211"/>
      <c r="J18" s="119"/>
      <c r="K18" s="212"/>
      <c r="L18" s="124"/>
      <c r="M18" s="209"/>
      <c r="N18" s="209"/>
    </row>
    <row r="19" spans="1:14" ht="11.1" customHeight="1">
      <c r="A19" s="583"/>
      <c r="B19" s="85"/>
      <c r="C19" s="30"/>
      <c r="D19" s="27"/>
      <c r="E19" s="127" t="s">
        <v>154</v>
      </c>
      <c r="F19" s="213"/>
      <c r="G19" s="239"/>
      <c r="H19" s="10"/>
      <c r="I19" s="211"/>
      <c r="J19" s="119"/>
      <c r="K19" s="212"/>
      <c r="L19" s="124"/>
      <c r="M19" s="209"/>
      <c r="N19" s="209"/>
    </row>
    <row r="20" spans="1:14" ht="11.1" customHeight="1">
      <c r="A20" s="583"/>
      <c r="B20" s="85"/>
      <c r="C20" s="30"/>
      <c r="D20" s="27">
        <v>4010</v>
      </c>
      <c r="E20" s="35" t="s">
        <v>8</v>
      </c>
      <c r="F20" s="45">
        <v>500000</v>
      </c>
      <c r="G20" s="239"/>
      <c r="H20" s="10"/>
      <c r="I20" s="211"/>
      <c r="J20" s="119"/>
      <c r="K20" s="212"/>
      <c r="L20" s="124"/>
      <c r="M20" s="209"/>
      <c r="N20" s="209"/>
    </row>
    <row r="21" spans="1:14" ht="11.1" customHeight="1">
      <c r="A21" s="583"/>
      <c r="B21" s="85"/>
      <c r="C21" s="30"/>
      <c r="D21" s="27">
        <v>4040</v>
      </c>
      <c r="E21" s="35" t="s">
        <v>9</v>
      </c>
      <c r="F21" s="45">
        <v>0</v>
      </c>
      <c r="G21" s="239"/>
      <c r="H21" s="10"/>
      <c r="I21" s="211"/>
      <c r="J21" s="119"/>
      <c r="K21" s="212"/>
      <c r="L21" s="124"/>
      <c r="M21" s="209"/>
      <c r="N21" s="209"/>
    </row>
    <row r="22" spans="1:14" ht="11.1" customHeight="1">
      <c r="A22" s="583"/>
      <c r="B22" s="85"/>
      <c r="C22" s="30"/>
      <c r="D22" s="27">
        <v>4110</v>
      </c>
      <c r="E22" s="35" t="s">
        <v>10</v>
      </c>
      <c r="F22" s="45">
        <v>86000</v>
      </c>
      <c r="G22" s="239"/>
      <c r="H22" s="10"/>
      <c r="I22" s="211"/>
      <c r="J22" s="119"/>
      <c r="K22" s="212"/>
      <c r="L22" s="124"/>
      <c r="M22" s="209"/>
      <c r="N22" s="209"/>
    </row>
    <row r="23" spans="1:14" ht="11.1" customHeight="1">
      <c r="A23" s="583"/>
      <c r="B23" s="85"/>
      <c r="C23" s="30"/>
      <c r="D23" s="27">
        <v>4120</v>
      </c>
      <c r="E23" s="35" t="s">
        <v>173</v>
      </c>
      <c r="F23" s="45">
        <f>13000+9000</f>
        <v>22000</v>
      </c>
      <c r="G23" s="239"/>
      <c r="H23" s="10"/>
      <c r="I23" s="211"/>
      <c r="J23" s="119"/>
      <c r="K23" s="212"/>
      <c r="L23" s="124"/>
      <c r="M23" s="209"/>
      <c r="N23" s="209"/>
    </row>
    <row r="24" spans="1:14" ht="11.1" customHeight="1">
      <c r="A24" s="583"/>
      <c r="B24" s="85"/>
      <c r="C24" s="30"/>
      <c r="D24" s="27">
        <v>4140</v>
      </c>
      <c r="E24" s="35" t="s">
        <v>110</v>
      </c>
      <c r="F24" s="45">
        <f>5000-2304</f>
        <v>2696</v>
      </c>
      <c r="G24" s="239"/>
      <c r="H24" s="10"/>
      <c r="I24" s="196"/>
      <c r="J24" s="196"/>
      <c r="K24" s="196"/>
      <c r="L24" s="196"/>
      <c r="M24" s="196"/>
      <c r="N24" s="196"/>
    </row>
    <row r="25" spans="1:14" ht="11.1" customHeight="1">
      <c r="A25" s="583"/>
      <c r="B25" s="85"/>
      <c r="C25" s="30"/>
      <c r="D25" s="27">
        <v>4170</v>
      </c>
      <c r="E25" s="35" t="s">
        <v>67</v>
      </c>
      <c r="F25" s="45"/>
      <c r="G25" s="239"/>
      <c r="H25" s="10"/>
      <c r="I25" s="585"/>
      <c r="J25" s="586"/>
      <c r="K25" s="586"/>
      <c r="L25" s="576"/>
      <c r="M25" s="576"/>
      <c r="N25" s="576"/>
    </row>
    <row r="26" spans="1:14" ht="11.1" customHeight="1">
      <c r="A26" s="583"/>
      <c r="B26" s="85"/>
      <c r="C26" s="30"/>
      <c r="D26" s="27">
        <v>4210</v>
      </c>
      <c r="E26" s="35" t="s">
        <v>37</v>
      </c>
      <c r="F26" s="45">
        <v>10000</v>
      </c>
      <c r="G26" s="239"/>
      <c r="H26" s="10"/>
      <c r="I26" s="585"/>
      <c r="J26" s="586"/>
      <c r="K26" s="586"/>
      <c r="L26" s="576"/>
      <c r="M26" s="576"/>
      <c r="N26" s="576"/>
    </row>
    <row r="27" spans="1:14" ht="11.1" customHeight="1">
      <c r="A27" s="583"/>
      <c r="B27" s="85"/>
      <c r="C27" s="30"/>
      <c r="D27" s="27">
        <v>4210</v>
      </c>
      <c r="E27" s="35" t="s">
        <v>142</v>
      </c>
      <c r="F27" s="45"/>
      <c r="G27" s="239"/>
      <c r="H27" s="10"/>
      <c r="I27" s="577"/>
      <c r="J27" s="578"/>
      <c r="K27" s="579"/>
      <c r="L27" s="580"/>
      <c r="M27" s="581"/>
      <c r="N27" s="581"/>
    </row>
    <row r="28" spans="1:14" ht="11.1" customHeight="1">
      <c r="A28" s="583"/>
      <c r="B28" s="85"/>
      <c r="C28" s="30"/>
      <c r="D28" s="27">
        <v>4220</v>
      </c>
      <c r="E28" s="35" t="s">
        <v>85</v>
      </c>
      <c r="F28" s="45"/>
      <c r="G28" s="239"/>
      <c r="H28" s="10"/>
      <c r="I28" s="577"/>
      <c r="J28" s="578"/>
      <c r="K28" s="579"/>
      <c r="L28" s="580"/>
      <c r="M28" s="581"/>
      <c r="N28" s="581"/>
    </row>
    <row r="29" spans="1:14" ht="11.1" customHeight="1">
      <c r="A29" s="583"/>
      <c r="B29" s="85"/>
      <c r="C29" s="30"/>
      <c r="D29" s="27">
        <v>4240</v>
      </c>
      <c r="E29" s="35" t="s">
        <v>68</v>
      </c>
      <c r="F29" s="45">
        <f>5000+200000-200000</f>
        <v>5000</v>
      </c>
      <c r="G29" s="239"/>
      <c r="H29" s="10"/>
      <c r="I29" s="577"/>
      <c r="J29" s="578"/>
      <c r="K29" s="579"/>
      <c r="L29" s="580"/>
      <c r="M29" s="581"/>
      <c r="N29" s="581"/>
    </row>
    <row r="30" spans="1:14" ht="11.1" customHeight="1">
      <c r="A30" s="583"/>
      <c r="B30" s="85"/>
      <c r="C30" s="30"/>
      <c r="D30" s="27"/>
      <c r="E30" s="35" t="s">
        <v>174</v>
      </c>
      <c r="F30" s="45"/>
      <c r="G30" s="239"/>
      <c r="H30" s="10"/>
      <c r="I30" s="577"/>
      <c r="J30" s="578"/>
      <c r="K30" s="579"/>
      <c r="L30" s="580"/>
      <c r="M30" s="581"/>
      <c r="N30" s="581"/>
    </row>
    <row r="31" spans="1:14" ht="11.1" customHeight="1">
      <c r="A31" s="583"/>
      <c r="B31" s="85"/>
      <c r="C31" s="30"/>
      <c r="D31" s="27"/>
      <c r="E31" s="32" t="s">
        <v>156</v>
      </c>
      <c r="F31" s="45"/>
      <c r="G31" s="239"/>
      <c r="H31" s="10"/>
      <c r="I31" s="577"/>
      <c r="J31" s="578"/>
      <c r="K31" s="579"/>
      <c r="L31" s="580"/>
      <c r="M31" s="581"/>
      <c r="N31" s="581"/>
    </row>
    <row r="32" spans="1:14" ht="11.1" customHeight="1">
      <c r="A32" s="583"/>
      <c r="B32" s="85"/>
      <c r="C32" s="30"/>
      <c r="D32" s="31">
        <v>4260</v>
      </c>
      <c r="E32" s="32" t="s">
        <v>38</v>
      </c>
      <c r="F32" s="45">
        <v>120000</v>
      </c>
      <c r="G32" s="239"/>
      <c r="H32" s="10"/>
      <c r="I32" s="577"/>
      <c r="J32" s="578"/>
      <c r="K32" s="579"/>
      <c r="L32" s="580"/>
      <c r="M32" s="581"/>
      <c r="N32" s="581"/>
    </row>
    <row r="33" spans="1:14" ht="11.1" customHeight="1">
      <c r="A33" s="583"/>
      <c r="B33" s="85"/>
      <c r="C33" s="30"/>
      <c r="D33" s="31"/>
      <c r="E33" s="32" t="s">
        <v>144</v>
      </c>
      <c r="F33" s="45"/>
      <c r="G33" s="239"/>
      <c r="H33" s="10"/>
      <c r="I33" s="577"/>
      <c r="J33" s="578"/>
      <c r="K33" s="579"/>
      <c r="L33" s="580"/>
      <c r="M33" s="581"/>
      <c r="N33" s="581"/>
    </row>
    <row r="34" spans="1:14" ht="11.1" customHeight="1">
      <c r="A34" s="583"/>
      <c r="B34" s="85"/>
      <c r="C34" s="30"/>
      <c r="D34" s="31"/>
      <c r="E34" s="32" t="s">
        <v>132</v>
      </c>
      <c r="F34" s="45"/>
      <c r="G34" s="239"/>
      <c r="H34" s="10"/>
      <c r="I34" s="577"/>
      <c r="J34" s="578"/>
      <c r="K34" s="579"/>
      <c r="L34" s="580"/>
      <c r="M34" s="581"/>
      <c r="N34" s="581"/>
    </row>
    <row r="35" spans="1:14" ht="10.5" customHeight="1">
      <c r="A35" s="583"/>
      <c r="B35" s="85"/>
      <c r="C35" s="30"/>
      <c r="D35" s="31">
        <v>4280</v>
      </c>
      <c r="E35" s="32" t="s">
        <v>16</v>
      </c>
      <c r="F35" s="45">
        <v>11000</v>
      </c>
      <c r="G35" s="239"/>
      <c r="H35" s="10"/>
      <c r="I35" s="577"/>
      <c r="J35" s="578"/>
      <c r="K35" s="579"/>
      <c r="L35" s="580"/>
      <c r="M35" s="581"/>
      <c r="N35" s="581"/>
    </row>
    <row r="36" spans="1:14" ht="10.5" customHeight="1">
      <c r="A36" s="583"/>
      <c r="B36" s="85"/>
      <c r="C36" s="30"/>
      <c r="D36" s="31">
        <v>4300</v>
      </c>
      <c r="E36" s="32" t="s">
        <v>17</v>
      </c>
      <c r="F36" s="45">
        <v>40000</v>
      </c>
      <c r="G36" s="239"/>
      <c r="H36" s="10"/>
      <c r="I36" s="577"/>
      <c r="J36" s="578"/>
      <c r="K36" s="579"/>
      <c r="L36" s="580"/>
      <c r="M36" s="581"/>
      <c r="N36" s="581"/>
    </row>
    <row r="37" spans="1:14" ht="10.5" customHeight="1">
      <c r="A37" s="583"/>
      <c r="B37" s="85"/>
      <c r="C37" s="30"/>
      <c r="D37" s="31"/>
      <c r="E37" s="28" t="s">
        <v>175</v>
      </c>
      <c r="F37" s="183"/>
      <c r="G37" s="239"/>
      <c r="H37" s="10"/>
      <c r="I37" s="244"/>
      <c r="J37" s="244"/>
      <c r="K37" s="244"/>
      <c r="L37" s="244"/>
      <c r="M37" s="244"/>
      <c r="N37" s="244"/>
    </row>
    <row r="38" spans="1:14" ht="10.5" customHeight="1">
      <c r="A38" s="583"/>
      <c r="B38" s="85"/>
      <c r="C38" s="30"/>
      <c r="D38" s="31"/>
      <c r="E38" s="28" t="s">
        <v>176</v>
      </c>
      <c r="F38" s="183"/>
      <c r="G38" s="239"/>
      <c r="H38" s="10"/>
      <c r="I38" s="244"/>
      <c r="J38" s="244"/>
      <c r="K38" s="244"/>
      <c r="L38" s="244"/>
      <c r="M38" s="244"/>
      <c r="N38" s="244"/>
    </row>
    <row r="39" spans="1:14" ht="10.5" customHeight="1">
      <c r="A39" s="583"/>
      <c r="B39" s="85"/>
      <c r="C39" s="30"/>
      <c r="D39" s="31">
        <v>4300</v>
      </c>
      <c r="E39" s="28" t="s">
        <v>143</v>
      </c>
      <c r="F39" s="183"/>
      <c r="G39" s="239"/>
      <c r="H39" s="10"/>
      <c r="I39" s="244"/>
      <c r="J39" s="244"/>
      <c r="K39" s="244"/>
      <c r="L39" s="244"/>
      <c r="M39" s="244"/>
      <c r="N39" s="244"/>
    </row>
    <row r="40" spans="1:14" ht="10.5" customHeight="1">
      <c r="A40" s="583"/>
      <c r="B40" s="85"/>
      <c r="C40" s="30"/>
      <c r="D40" s="31">
        <v>4360</v>
      </c>
      <c r="E40" s="35" t="s">
        <v>22</v>
      </c>
      <c r="F40" s="45">
        <v>3000</v>
      </c>
      <c r="G40" s="239"/>
      <c r="H40" s="10"/>
      <c r="I40" s="244"/>
      <c r="J40" s="244"/>
      <c r="K40" s="244"/>
      <c r="L40" s="244"/>
      <c r="M40" s="244"/>
      <c r="N40" s="244"/>
    </row>
    <row r="41" spans="1:14" ht="10.5" customHeight="1">
      <c r="A41" s="583"/>
      <c r="B41" s="85"/>
      <c r="C41" s="30"/>
      <c r="D41" s="31"/>
      <c r="E41" s="35" t="s">
        <v>177</v>
      </c>
      <c r="F41" s="45"/>
      <c r="G41" s="239"/>
      <c r="H41" s="10"/>
      <c r="I41" s="244"/>
      <c r="J41" s="244"/>
      <c r="K41" s="244"/>
      <c r="L41" s="244"/>
      <c r="M41" s="244"/>
      <c r="N41" s="244"/>
    </row>
    <row r="42" spans="1:14" ht="11.1" customHeight="1">
      <c r="A42" s="583"/>
      <c r="B42" s="85"/>
      <c r="C42" s="30"/>
      <c r="D42" s="31"/>
      <c r="E42" s="35" t="s">
        <v>23</v>
      </c>
      <c r="F42" s="45"/>
      <c r="G42" s="239"/>
      <c r="H42" s="246"/>
      <c r="I42" s="244"/>
      <c r="J42" s="244"/>
      <c r="K42" s="244"/>
      <c r="L42" s="244"/>
      <c r="M42" s="244"/>
      <c r="N42" s="244"/>
    </row>
    <row r="43" spans="1:14" ht="11.1" customHeight="1">
      <c r="A43" s="583"/>
      <c r="B43" s="85"/>
      <c r="C43" s="30"/>
      <c r="D43" s="27">
        <v>4410</v>
      </c>
      <c r="E43" s="35" t="s">
        <v>24</v>
      </c>
      <c r="F43" s="45"/>
      <c r="G43" s="239"/>
      <c r="H43" s="246"/>
      <c r="I43" s="244"/>
      <c r="J43" s="244"/>
      <c r="K43" s="244"/>
      <c r="L43" s="244"/>
      <c r="M43" s="244"/>
      <c r="N43" s="244"/>
    </row>
    <row r="44" spans="1:14" ht="11.1" customHeight="1">
      <c r="A44" s="583"/>
      <c r="B44" s="85"/>
      <c r="C44" s="30"/>
      <c r="D44" s="27">
        <v>4430</v>
      </c>
      <c r="E44" s="35" t="s">
        <v>25</v>
      </c>
      <c r="F44" s="45"/>
      <c r="G44" s="239"/>
      <c r="H44" s="246"/>
      <c r="I44" s="244"/>
      <c r="J44" s="244"/>
      <c r="K44" s="244"/>
      <c r="L44" s="244"/>
      <c r="M44" s="244"/>
      <c r="N44" s="244"/>
    </row>
    <row r="45" spans="1:14" ht="11.1" customHeight="1">
      <c r="A45" s="583"/>
      <c r="B45" s="85"/>
      <c r="C45" s="30"/>
      <c r="D45" s="27">
        <v>4440</v>
      </c>
      <c r="E45" s="35" t="s">
        <v>26</v>
      </c>
      <c r="F45" s="45">
        <v>24000</v>
      </c>
      <c r="G45" s="239"/>
      <c r="H45" s="246"/>
      <c r="I45" s="244"/>
      <c r="J45" s="244"/>
      <c r="K45" s="244"/>
      <c r="L45" s="244"/>
      <c r="M45" s="244"/>
      <c r="N45" s="244"/>
    </row>
    <row r="46" spans="1:14" ht="11.1" customHeight="1">
      <c r="A46" s="583"/>
      <c r="B46" s="85"/>
      <c r="C46" s="30"/>
      <c r="D46" s="43">
        <v>4520</v>
      </c>
      <c r="E46" s="28" t="s">
        <v>39</v>
      </c>
      <c r="F46" s="45">
        <v>5000</v>
      </c>
      <c r="G46" s="239"/>
      <c r="H46" s="246"/>
      <c r="I46" s="244"/>
      <c r="J46" s="244"/>
      <c r="K46" s="244"/>
      <c r="L46" s="244"/>
      <c r="M46" s="244"/>
      <c r="N46" s="244"/>
    </row>
    <row r="47" spans="1:14" ht="11.1" customHeight="1">
      <c r="A47" s="583"/>
      <c r="B47" s="85"/>
      <c r="C47" s="30"/>
      <c r="D47" s="43">
        <v>4530</v>
      </c>
      <c r="E47" s="28" t="s">
        <v>112</v>
      </c>
      <c r="F47" s="45"/>
      <c r="G47" s="239"/>
      <c r="H47" s="246"/>
      <c r="I47" s="244"/>
      <c r="J47" s="244"/>
      <c r="K47" s="244"/>
      <c r="L47" s="244"/>
      <c r="M47" s="244"/>
      <c r="N47" s="244"/>
    </row>
    <row r="48" spans="1:14" s="64" customFormat="1" ht="11.1" customHeight="1">
      <c r="A48" s="583"/>
      <c r="B48" s="85"/>
      <c r="C48" s="30"/>
      <c r="D48" s="27">
        <v>4700</v>
      </c>
      <c r="E48" s="35" t="s">
        <v>113</v>
      </c>
      <c r="F48" s="45">
        <v>14000</v>
      </c>
      <c r="G48" s="238"/>
      <c r="H48" s="247"/>
      <c r="I48" s="244"/>
      <c r="J48" s="244"/>
      <c r="K48" s="244"/>
      <c r="L48" s="244"/>
      <c r="M48" s="244"/>
      <c r="N48" s="244"/>
    </row>
    <row r="49" spans="1:14" ht="11.1" customHeight="1">
      <c r="A49" s="583"/>
      <c r="B49" s="85"/>
      <c r="C49" s="30"/>
      <c r="D49" s="27">
        <v>4710</v>
      </c>
      <c r="E49" s="35" t="s">
        <v>29</v>
      </c>
      <c r="F49" s="45">
        <v>5000</v>
      </c>
      <c r="G49" s="239"/>
      <c r="H49" s="246"/>
      <c r="I49" s="244"/>
      <c r="J49" s="244"/>
      <c r="K49" s="244"/>
      <c r="L49" s="244"/>
      <c r="M49" s="244"/>
      <c r="N49" s="244"/>
    </row>
    <row r="50" spans="1:14" ht="11.1" customHeight="1">
      <c r="A50" s="583"/>
      <c r="B50" s="85"/>
      <c r="C50" s="59" t="s">
        <v>30</v>
      </c>
      <c r="D50" s="485" t="s">
        <v>31</v>
      </c>
      <c r="E50" s="484"/>
      <c r="F50" s="94">
        <f>F51</f>
        <v>15000</v>
      </c>
      <c r="G50" s="238"/>
      <c r="H50" s="247"/>
      <c r="I50" s="244"/>
      <c r="J50" s="244"/>
      <c r="K50" s="244"/>
      <c r="L50" s="244"/>
      <c r="M50" s="244"/>
      <c r="N50" s="244"/>
    </row>
    <row r="51" spans="1:14" ht="11.25" customHeight="1">
      <c r="A51" s="583"/>
      <c r="B51" s="85"/>
      <c r="C51" s="26"/>
      <c r="D51" s="37">
        <v>4270</v>
      </c>
      <c r="E51" s="38" t="s">
        <v>32</v>
      </c>
      <c r="F51" s="45">
        <v>15000</v>
      </c>
      <c r="G51" s="239"/>
      <c r="H51" s="246"/>
      <c r="I51" s="248"/>
      <c r="J51" s="248"/>
      <c r="K51" s="248"/>
      <c r="L51" s="248"/>
      <c r="M51" s="248"/>
      <c r="N51" s="248"/>
    </row>
    <row r="52" spans="1:14" ht="11.25" customHeight="1">
      <c r="A52" s="583"/>
      <c r="B52" s="85"/>
      <c r="C52" s="59" t="s">
        <v>158</v>
      </c>
      <c r="D52" s="504" t="s">
        <v>159</v>
      </c>
      <c r="E52" s="504"/>
      <c r="F52" s="94">
        <f>F53</f>
        <v>0</v>
      </c>
      <c r="G52" s="239"/>
      <c r="H52" s="246"/>
      <c r="I52" s="248"/>
      <c r="J52" s="248"/>
      <c r="K52" s="248"/>
      <c r="L52" s="248"/>
      <c r="M52" s="248"/>
      <c r="N52" s="248"/>
    </row>
    <row r="53" spans="1:14" ht="11.25" customHeight="1">
      <c r="A53" s="583"/>
      <c r="B53" s="85"/>
      <c r="C53" s="26"/>
      <c r="D53" s="37">
        <v>4300</v>
      </c>
      <c r="E53" s="185" t="s">
        <v>17</v>
      </c>
      <c r="F53" s="45"/>
      <c r="G53" s="239"/>
      <c r="H53" s="246"/>
      <c r="I53" s="248"/>
      <c r="J53" s="248"/>
      <c r="K53" s="248"/>
      <c r="L53" s="248"/>
      <c r="M53" s="248"/>
      <c r="N53" s="248"/>
    </row>
    <row r="54" spans="1:14" ht="11.1" customHeight="1">
      <c r="A54" s="583"/>
      <c r="B54" s="107">
        <v>80103</v>
      </c>
      <c r="C54" s="575" t="s">
        <v>42</v>
      </c>
      <c r="D54" s="514"/>
      <c r="E54" s="515"/>
      <c r="F54" s="20">
        <f>F55+F73</f>
        <v>0</v>
      </c>
      <c r="G54" s="249"/>
      <c r="H54" s="143"/>
      <c r="I54" s="244"/>
      <c r="J54" s="244"/>
      <c r="K54" s="244"/>
      <c r="L54" s="244"/>
      <c r="M54" s="244"/>
      <c r="N54" s="244"/>
    </row>
    <row r="55" spans="1:14" ht="11.1" customHeight="1">
      <c r="A55" s="583"/>
      <c r="B55" s="39"/>
      <c r="C55" s="69" t="s">
        <v>43</v>
      </c>
      <c r="D55" s="511" t="s">
        <v>44</v>
      </c>
      <c r="E55" s="512"/>
      <c r="F55" s="24">
        <f>SUM(F56:F72)</f>
        <v>0</v>
      </c>
      <c r="G55" s="249"/>
      <c r="H55" s="250"/>
      <c r="I55" s="248"/>
      <c r="J55" s="248"/>
      <c r="K55" s="248"/>
      <c r="L55" s="248"/>
      <c r="M55" s="248"/>
      <c r="N55" s="248"/>
    </row>
    <row r="56" spans="1:14" ht="11.1" customHeight="1">
      <c r="A56" s="583"/>
      <c r="B56" s="41"/>
      <c r="C56" s="39"/>
      <c r="D56" s="31">
        <v>3020</v>
      </c>
      <c r="E56" s="32" t="s">
        <v>160</v>
      </c>
      <c r="F56" s="45">
        <v>0</v>
      </c>
      <c r="G56" s="251"/>
      <c r="H56" s="252"/>
      <c r="I56" s="253"/>
      <c r="J56" s="253"/>
      <c r="K56" s="253"/>
      <c r="L56" s="253"/>
      <c r="M56" s="253"/>
      <c r="N56" s="253"/>
    </row>
    <row r="57" spans="1:14" ht="11.1" customHeight="1">
      <c r="A57" s="583"/>
      <c r="B57" s="41"/>
      <c r="C57" s="41"/>
      <c r="D57" s="31">
        <v>4010</v>
      </c>
      <c r="E57" s="32" t="s">
        <v>8</v>
      </c>
      <c r="F57" s="45"/>
      <c r="G57" s="239"/>
      <c r="H57" s="252"/>
      <c r="I57" s="254"/>
      <c r="J57" s="254"/>
      <c r="K57" s="254"/>
      <c r="L57" s="254"/>
      <c r="M57" s="254"/>
      <c r="N57" s="254"/>
    </row>
    <row r="58" spans="1:14" ht="11.1" customHeight="1">
      <c r="A58" s="583"/>
      <c r="B58" s="41"/>
      <c r="C58" s="41"/>
      <c r="D58" s="31">
        <v>4040</v>
      </c>
      <c r="E58" s="32" t="s">
        <v>9</v>
      </c>
      <c r="F58" s="45"/>
      <c r="G58" s="239"/>
      <c r="H58" s="252"/>
      <c r="I58" s="255"/>
      <c r="J58" s="255"/>
      <c r="K58" s="255"/>
      <c r="L58" s="255"/>
      <c r="M58" s="255"/>
      <c r="N58" s="255"/>
    </row>
    <row r="59" spans="1:14" ht="11.1" customHeight="1">
      <c r="A59" s="583"/>
      <c r="B59" s="41"/>
      <c r="C59" s="41"/>
      <c r="D59" s="31">
        <v>4110</v>
      </c>
      <c r="E59" s="32" t="s">
        <v>10</v>
      </c>
      <c r="F59" s="45"/>
      <c r="G59" s="239"/>
      <c r="H59" s="252"/>
      <c r="I59" s="256"/>
      <c r="J59" s="256"/>
      <c r="K59" s="256"/>
      <c r="L59" s="256"/>
      <c r="M59" s="256"/>
      <c r="N59" s="256"/>
    </row>
    <row r="60" spans="1:14" ht="11.1" customHeight="1">
      <c r="A60" s="583"/>
      <c r="B60" s="41"/>
      <c r="C60" s="41"/>
      <c r="D60" s="31">
        <v>4120</v>
      </c>
      <c r="E60" s="32" t="s">
        <v>173</v>
      </c>
      <c r="F60" s="45"/>
      <c r="G60" s="239"/>
      <c r="H60" s="252"/>
      <c r="I60" s="244"/>
      <c r="J60" s="244"/>
      <c r="K60" s="244"/>
      <c r="L60" s="244"/>
      <c r="M60" s="244"/>
      <c r="N60" s="244"/>
    </row>
    <row r="61" spans="1:14" ht="11.1" customHeight="1">
      <c r="A61" s="583"/>
      <c r="B61" s="41"/>
      <c r="C61" s="41"/>
      <c r="D61" s="31">
        <v>4210</v>
      </c>
      <c r="E61" s="32" t="s">
        <v>13</v>
      </c>
      <c r="F61" s="45"/>
      <c r="G61" s="239"/>
      <c r="H61" s="252"/>
      <c r="I61" s="244"/>
      <c r="J61" s="244"/>
      <c r="K61" s="244"/>
      <c r="L61" s="244"/>
      <c r="M61" s="244"/>
      <c r="N61" s="244"/>
    </row>
    <row r="62" spans="1:14" ht="12.75" customHeight="1">
      <c r="A62" s="583"/>
      <c r="B62" s="41"/>
      <c r="C62" s="41"/>
      <c r="D62" s="31">
        <v>4240</v>
      </c>
      <c r="E62" s="32" t="s">
        <v>15</v>
      </c>
      <c r="F62" s="45"/>
      <c r="G62" s="251"/>
      <c r="H62" s="252"/>
      <c r="I62" s="244"/>
      <c r="J62" s="244"/>
      <c r="K62" s="244"/>
      <c r="L62" s="244"/>
      <c r="M62" s="244"/>
      <c r="N62" s="244"/>
    </row>
    <row r="63" spans="1:14" s="64" customFormat="1" ht="12" customHeight="1">
      <c r="A63" s="583"/>
      <c r="B63" s="41"/>
      <c r="C63" s="41"/>
      <c r="D63" s="31">
        <v>4260</v>
      </c>
      <c r="E63" s="32" t="s">
        <v>132</v>
      </c>
      <c r="F63" s="45"/>
      <c r="G63" s="251"/>
      <c r="H63" s="252"/>
      <c r="I63" s="244"/>
      <c r="J63" s="244"/>
      <c r="K63" s="244"/>
      <c r="L63" s="244"/>
      <c r="M63" s="244"/>
      <c r="N63" s="244"/>
    </row>
    <row r="64" spans="1:14" ht="11.25" customHeight="1">
      <c r="A64" s="583"/>
      <c r="B64" s="41"/>
      <c r="C64" s="41"/>
      <c r="D64" s="31">
        <v>4280</v>
      </c>
      <c r="E64" s="32" t="s">
        <v>16</v>
      </c>
      <c r="F64" s="45"/>
      <c r="G64" s="251"/>
      <c r="H64" s="252"/>
      <c r="I64" s="244"/>
      <c r="J64" s="244"/>
      <c r="K64" s="244"/>
      <c r="L64" s="244"/>
      <c r="M64" s="244"/>
      <c r="N64" s="244"/>
    </row>
    <row r="65" spans="1:14" ht="12.75" customHeight="1">
      <c r="A65" s="583"/>
      <c r="B65" s="41"/>
      <c r="C65" s="41"/>
      <c r="D65" s="31">
        <v>4300</v>
      </c>
      <c r="E65" s="32" t="s">
        <v>86</v>
      </c>
      <c r="F65" s="45"/>
      <c r="G65" s="239"/>
      <c r="H65" s="124"/>
      <c r="I65" s="244"/>
      <c r="J65" s="244"/>
      <c r="K65" s="244"/>
      <c r="L65" s="244"/>
      <c r="M65" s="244"/>
      <c r="N65" s="244"/>
    </row>
    <row r="66" spans="1:14" s="64" customFormat="1" ht="12" customHeight="1">
      <c r="A66" s="583"/>
      <c r="B66" s="41"/>
      <c r="C66" s="41"/>
      <c r="D66" s="31"/>
      <c r="E66" s="28" t="s">
        <v>146</v>
      </c>
      <c r="F66" s="45"/>
      <c r="G66" s="239"/>
      <c r="H66" s="252"/>
      <c r="I66" s="244"/>
      <c r="J66" s="244"/>
      <c r="K66" s="244"/>
      <c r="L66" s="244"/>
      <c r="M66" s="244"/>
      <c r="N66" s="244"/>
    </row>
    <row r="67" spans="1:14" ht="11.1" customHeight="1">
      <c r="A67" s="583"/>
      <c r="B67" s="41"/>
      <c r="C67" s="41"/>
      <c r="D67" s="31">
        <v>4360</v>
      </c>
      <c r="E67" s="35" t="s">
        <v>22</v>
      </c>
      <c r="F67" s="45"/>
      <c r="G67" s="251"/>
      <c r="H67" s="252"/>
      <c r="I67" s="244"/>
      <c r="J67" s="244"/>
      <c r="K67" s="244"/>
      <c r="L67" s="244"/>
      <c r="M67" s="244"/>
      <c r="N67" s="244"/>
    </row>
    <row r="68" spans="1:14" ht="12.75" customHeight="1">
      <c r="A68" s="583"/>
      <c r="B68" s="41"/>
      <c r="C68" s="41"/>
      <c r="D68" s="27">
        <v>4410</v>
      </c>
      <c r="E68" s="35" t="s">
        <v>24</v>
      </c>
      <c r="F68" s="45"/>
      <c r="G68" s="251"/>
      <c r="H68" s="247"/>
      <c r="I68" s="244"/>
      <c r="J68" s="244"/>
      <c r="K68" s="244"/>
      <c r="L68" s="244"/>
      <c r="M68" s="244"/>
      <c r="N68" s="244"/>
    </row>
    <row r="69" spans="1:14" ht="10.5" customHeight="1">
      <c r="A69" s="583"/>
      <c r="B69" s="41"/>
      <c r="C69" s="41"/>
      <c r="D69" s="31">
        <v>4440</v>
      </c>
      <c r="E69" s="32" t="s">
        <v>26</v>
      </c>
      <c r="F69" s="45"/>
      <c r="G69" s="239"/>
      <c r="H69" s="246"/>
      <c r="I69" s="244"/>
      <c r="J69" s="244"/>
      <c r="K69" s="244"/>
      <c r="L69" s="244"/>
      <c r="M69" s="244"/>
      <c r="N69" s="244"/>
    </row>
    <row r="70" spans="1:14" ht="11.1" customHeight="1">
      <c r="A70" s="583"/>
      <c r="B70" s="41"/>
      <c r="C70" s="41"/>
      <c r="D70" s="43">
        <v>4520</v>
      </c>
      <c r="E70" s="28" t="s">
        <v>39</v>
      </c>
      <c r="F70" s="45"/>
      <c r="G70" s="251"/>
      <c r="H70" s="257"/>
      <c r="I70" s="244"/>
      <c r="J70" s="244"/>
      <c r="K70" s="244"/>
      <c r="L70" s="244"/>
      <c r="M70" s="244"/>
      <c r="N70" s="244"/>
    </row>
    <row r="71" spans="1:14" ht="11.1" customHeight="1">
      <c r="A71" s="583"/>
      <c r="B71" s="41"/>
      <c r="C71" s="41"/>
      <c r="D71" s="27">
        <v>4700</v>
      </c>
      <c r="E71" s="35" t="s">
        <v>113</v>
      </c>
      <c r="F71" s="45"/>
      <c r="G71" s="251"/>
      <c r="H71" s="247"/>
      <c r="I71" s="244"/>
      <c r="J71" s="244"/>
      <c r="K71" s="244"/>
      <c r="L71" s="244"/>
      <c r="M71" s="244"/>
      <c r="N71" s="244"/>
    </row>
    <row r="72" spans="1:14" ht="11.1" customHeight="1">
      <c r="A72" s="583"/>
      <c r="B72" s="41"/>
      <c r="C72" s="41"/>
      <c r="D72" s="27">
        <v>4710</v>
      </c>
      <c r="E72" s="36" t="s">
        <v>29</v>
      </c>
      <c r="F72" s="45"/>
      <c r="G72" s="238"/>
      <c r="H72" s="246"/>
      <c r="I72" s="244"/>
      <c r="J72" s="244"/>
      <c r="K72" s="244"/>
      <c r="L72" s="244"/>
      <c r="M72" s="244"/>
      <c r="N72" s="244"/>
    </row>
    <row r="73" spans="1:14" ht="11.1" customHeight="1">
      <c r="A73" s="583"/>
      <c r="B73" s="41"/>
      <c r="C73" s="59" t="s">
        <v>30</v>
      </c>
      <c r="D73" s="485" t="s">
        <v>31</v>
      </c>
      <c r="E73" s="484"/>
      <c r="F73" s="94"/>
      <c r="G73" s="239"/>
      <c r="H73" s="257"/>
      <c r="I73" s="244"/>
      <c r="J73" s="244"/>
      <c r="K73" s="244"/>
      <c r="L73" s="244"/>
      <c r="M73" s="244"/>
      <c r="N73" s="244"/>
    </row>
    <row r="74" spans="1:14" ht="11.25" customHeight="1">
      <c r="A74" s="583"/>
      <c r="B74" s="41"/>
      <c r="C74" s="61"/>
      <c r="D74" s="27">
        <v>4270</v>
      </c>
      <c r="E74" s="35" t="s">
        <v>32</v>
      </c>
      <c r="F74" s="45">
        <v>0</v>
      </c>
      <c r="G74" s="238"/>
      <c r="H74" s="247"/>
      <c r="I74" s="244"/>
      <c r="J74" s="244"/>
      <c r="K74" s="244"/>
      <c r="L74" s="244"/>
      <c r="M74" s="244"/>
      <c r="N74" s="244"/>
    </row>
    <row r="75" spans="1:14" s="64" customFormat="1" ht="12" customHeight="1">
      <c r="A75" s="583"/>
      <c r="B75" s="86">
        <v>80146</v>
      </c>
      <c r="C75" s="491" t="s">
        <v>46</v>
      </c>
      <c r="D75" s="492"/>
      <c r="E75" s="493"/>
      <c r="F75" s="93">
        <f>F76</f>
        <v>0</v>
      </c>
      <c r="G75" s="238"/>
      <c r="H75" s="246"/>
      <c r="I75" s="244"/>
      <c r="J75" s="244"/>
      <c r="K75" s="244"/>
      <c r="L75" s="244"/>
      <c r="M75" s="244"/>
      <c r="N75" s="244"/>
    </row>
    <row r="76" spans="1:14" s="64" customFormat="1" ht="12" customHeight="1">
      <c r="A76" s="583"/>
      <c r="B76" s="30"/>
      <c r="C76" s="54" t="s">
        <v>47</v>
      </c>
      <c r="D76" s="494" t="s">
        <v>46</v>
      </c>
      <c r="E76" s="495"/>
      <c r="F76" s="94">
        <f>SUM(F77:F81)</f>
        <v>0</v>
      </c>
      <c r="G76" s="238"/>
      <c r="H76" s="246"/>
      <c r="I76" s="244"/>
      <c r="J76" s="244"/>
      <c r="K76" s="244"/>
      <c r="L76" s="244"/>
      <c r="M76" s="244"/>
      <c r="N76" s="244"/>
    </row>
    <row r="77" spans="1:14" s="64" customFormat="1" ht="12" customHeight="1">
      <c r="A77" s="583"/>
      <c r="B77" s="34"/>
      <c r="C77" s="48"/>
      <c r="D77" s="27">
        <v>4010</v>
      </c>
      <c r="E77" s="35" t="s">
        <v>8</v>
      </c>
      <c r="F77" s="95">
        <v>0</v>
      </c>
      <c r="G77" s="238"/>
      <c r="H77" s="246"/>
      <c r="I77" s="244"/>
      <c r="J77" s="244"/>
      <c r="K77" s="244"/>
      <c r="L77" s="244"/>
      <c r="M77" s="244"/>
      <c r="N77" s="244"/>
    </row>
    <row r="78" spans="1:14" s="64" customFormat="1" ht="12" customHeight="1">
      <c r="A78" s="583"/>
      <c r="B78" s="34"/>
      <c r="C78" s="83"/>
      <c r="D78" s="31">
        <v>4040</v>
      </c>
      <c r="E78" s="32" t="s">
        <v>9</v>
      </c>
      <c r="F78" s="95">
        <v>0</v>
      </c>
      <c r="G78" s="238"/>
      <c r="H78" s="246"/>
      <c r="I78" s="244"/>
      <c r="J78" s="244"/>
      <c r="K78" s="244"/>
      <c r="L78" s="244"/>
      <c r="M78" s="244"/>
      <c r="N78" s="244"/>
    </row>
    <row r="79" spans="1:14" s="64" customFormat="1" ht="12" customHeight="1">
      <c r="A79" s="583"/>
      <c r="B79" s="34"/>
      <c r="C79" s="83"/>
      <c r="D79" s="27">
        <v>4110</v>
      </c>
      <c r="E79" s="35" t="s">
        <v>10</v>
      </c>
      <c r="F79" s="95">
        <v>0</v>
      </c>
      <c r="G79" s="238"/>
      <c r="H79" s="246"/>
      <c r="I79" s="244"/>
      <c r="J79" s="244"/>
      <c r="K79" s="244"/>
      <c r="L79" s="244"/>
      <c r="M79" s="244"/>
      <c r="N79" s="244"/>
    </row>
    <row r="80" spans="1:14" ht="10.5" customHeight="1">
      <c r="A80" s="583"/>
      <c r="B80" s="34"/>
      <c r="C80" s="83"/>
      <c r="D80" s="27">
        <v>4120</v>
      </c>
      <c r="E80" s="35" t="s">
        <v>173</v>
      </c>
      <c r="F80" s="95">
        <v>0</v>
      </c>
      <c r="G80" s="239"/>
      <c r="H80" s="258"/>
      <c r="I80" s="244"/>
      <c r="J80" s="244"/>
      <c r="K80" s="244"/>
      <c r="L80" s="244"/>
      <c r="M80" s="244"/>
      <c r="N80" s="244"/>
    </row>
    <row r="81" spans="1:14" ht="12.75" customHeight="1">
      <c r="A81" s="583"/>
      <c r="B81" s="259"/>
      <c r="C81" s="49"/>
      <c r="D81" s="43">
        <v>4700</v>
      </c>
      <c r="E81" s="35" t="s">
        <v>49</v>
      </c>
      <c r="F81" s="45"/>
      <c r="G81" s="238"/>
      <c r="H81" s="246"/>
      <c r="I81" s="244"/>
      <c r="J81" s="244"/>
      <c r="K81" s="244"/>
      <c r="L81" s="244"/>
      <c r="M81" s="244"/>
      <c r="N81" s="244"/>
    </row>
    <row r="82" spans="1:14" ht="11.1" customHeight="1">
      <c r="A82" s="583"/>
      <c r="B82" s="86">
        <v>80148</v>
      </c>
      <c r="C82" s="560" t="s">
        <v>50</v>
      </c>
      <c r="D82" s="492"/>
      <c r="E82" s="493"/>
      <c r="F82" s="93">
        <f>F83</f>
        <v>0</v>
      </c>
      <c r="G82" s="238"/>
      <c r="H82" s="246"/>
      <c r="I82" s="244"/>
      <c r="J82" s="244"/>
      <c r="K82" s="244"/>
      <c r="L82" s="244"/>
      <c r="M82" s="244"/>
      <c r="N82" s="244"/>
    </row>
    <row r="83" spans="1:14" ht="10.5" customHeight="1">
      <c r="A83" s="583"/>
      <c r="B83" s="556"/>
      <c r="C83" s="23" t="s">
        <v>51</v>
      </c>
      <c r="D83" s="494" t="s">
        <v>52</v>
      </c>
      <c r="E83" s="495"/>
      <c r="F83" s="94">
        <f>SUM(F84:F96)-F85</f>
        <v>0</v>
      </c>
      <c r="G83" s="239"/>
      <c r="H83" s="246"/>
      <c r="I83" s="244"/>
      <c r="J83" s="244"/>
      <c r="K83" s="244"/>
      <c r="L83" s="244"/>
      <c r="M83" s="244"/>
      <c r="N83" s="244"/>
    </row>
    <row r="84" spans="1:14" ht="11.1" customHeight="1">
      <c r="A84" s="583"/>
      <c r="B84" s="593"/>
      <c r="C84" s="556"/>
      <c r="D84" s="31">
        <v>3020</v>
      </c>
      <c r="E84" s="35" t="s">
        <v>7</v>
      </c>
      <c r="F84" s="45"/>
      <c r="G84" s="260"/>
      <c r="H84" s="246"/>
      <c r="I84" s="244"/>
      <c r="J84" s="244"/>
      <c r="K84" s="244"/>
      <c r="L84" s="244"/>
      <c r="M84" s="244"/>
      <c r="N84" s="244"/>
    </row>
    <row r="85" spans="1:14" ht="12.75" customHeight="1">
      <c r="A85" s="583"/>
      <c r="B85" s="593"/>
      <c r="C85" s="593"/>
      <c r="D85" s="31"/>
      <c r="E85" s="127" t="s">
        <v>109</v>
      </c>
      <c r="F85" s="213"/>
      <c r="G85" s="239"/>
      <c r="H85" s="246"/>
      <c r="I85" s="244"/>
      <c r="J85" s="244"/>
      <c r="K85" s="244"/>
      <c r="L85" s="244"/>
      <c r="M85" s="244"/>
      <c r="N85" s="244"/>
    </row>
    <row r="86" spans="1:14" ht="12" customHeight="1">
      <c r="A86" s="583"/>
      <c r="B86" s="593"/>
      <c r="C86" s="593"/>
      <c r="D86" s="27">
        <v>4010</v>
      </c>
      <c r="E86" s="35" t="s">
        <v>8</v>
      </c>
      <c r="F86" s="45"/>
      <c r="G86" s="239"/>
      <c r="H86" s="246"/>
      <c r="I86" s="253"/>
      <c r="J86" s="253"/>
      <c r="K86" s="253"/>
      <c r="L86" s="253"/>
      <c r="M86" s="253"/>
      <c r="N86" s="253"/>
    </row>
    <row r="87" spans="1:14" ht="12" customHeight="1">
      <c r="A87" s="583"/>
      <c r="B87" s="593"/>
      <c r="C87" s="593"/>
      <c r="D87" s="27">
        <v>4040</v>
      </c>
      <c r="E87" s="35" t="s">
        <v>9</v>
      </c>
      <c r="F87" s="45"/>
      <c r="G87" s="239"/>
      <c r="H87" s="246"/>
      <c r="I87" s="261"/>
      <c r="J87" s="261"/>
      <c r="K87" s="261"/>
      <c r="L87" s="261"/>
      <c r="M87" s="261"/>
      <c r="N87" s="261"/>
    </row>
    <row r="88" spans="1:14" ht="10.5" customHeight="1">
      <c r="A88" s="583"/>
      <c r="B88" s="593"/>
      <c r="C88" s="593"/>
      <c r="D88" s="27">
        <v>4110</v>
      </c>
      <c r="E88" s="35" t="s">
        <v>10</v>
      </c>
      <c r="F88" s="45"/>
      <c r="G88" s="239"/>
      <c r="H88" s="246"/>
      <c r="I88" s="244"/>
      <c r="J88" s="244"/>
      <c r="K88" s="244"/>
      <c r="L88" s="244"/>
      <c r="M88" s="244"/>
      <c r="N88" s="244"/>
    </row>
    <row r="89" spans="1:14" ht="13.5" customHeight="1">
      <c r="A89" s="583"/>
      <c r="B89" s="593"/>
      <c r="C89" s="593"/>
      <c r="D89" s="27">
        <v>4120</v>
      </c>
      <c r="E89" s="35" t="s">
        <v>173</v>
      </c>
      <c r="F89" s="45"/>
      <c r="G89" s="239"/>
      <c r="H89" s="246"/>
      <c r="I89" s="244"/>
      <c r="J89" s="244"/>
      <c r="K89" s="244"/>
      <c r="L89" s="244"/>
      <c r="M89" s="244"/>
      <c r="N89" s="244"/>
    </row>
    <row r="90" spans="1:14" ht="13.5" customHeight="1">
      <c r="A90" s="583"/>
      <c r="B90" s="593"/>
      <c r="C90" s="593"/>
      <c r="D90" s="27">
        <v>4210</v>
      </c>
      <c r="E90" s="35" t="s">
        <v>13</v>
      </c>
      <c r="F90" s="45"/>
      <c r="G90" s="239"/>
      <c r="H90" s="71"/>
      <c r="I90" s="244"/>
      <c r="J90" s="244"/>
      <c r="K90" s="244"/>
      <c r="L90" s="244"/>
      <c r="M90" s="244"/>
      <c r="N90" s="244"/>
    </row>
    <row r="91" spans="1:14" ht="14.25" customHeight="1">
      <c r="A91" s="583"/>
      <c r="B91" s="593"/>
      <c r="C91" s="593"/>
      <c r="D91" s="27">
        <v>4220</v>
      </c>
      <c r="E91" s="35" t="s">
        <v>85</v>
      </c>
      <c r="F91" s="45"/>
      <c r="G91" s="239"/>
      <c r="H91" s="143"/>
      <c r="I91" s="244"/>
      <c r="J91" s="244"/>
      <c r="K91" s="244"/>
      <c r="L91" s="244"/>
      <c r="M91" s="244"/>
      <c r="N91" s="244"/>
    </row>
    <row r="92" spans="1:14" ht="13.5" customHeight="1">
      <c r="A92" s="583"/>
      <c r="B92" s="593"/>
      <c r="C92" s="593"/>
      <c r="D92" s="27">
        <v>4260</v>
      </c>
      <c r="E92" s="32" t="s">
        <v>161</v>
      </c>
      <c r="F92" s="45"/>
      <c r="G92" s="239"/>
      <c r="H92" s="250"/>
      <c r="I92" s="244"/>
      <c r="J92" s="244"/>
      <c r="K92" s="244"/>
      <c r="L92" s="244"/>
      <c r="M92" s="244"/>
      <c r="N92" s="244"/>
    </row>
    <row r="93" spans="1:14" ht="11.1" customHeight="1">
      <c r="A93" s="583"/>
      <c r="B93" s="593"/>
      <c r="C93" s="593"/>
      <c r="D93" s="27">
        <v>4300</v>
      </c>
      <c r="E93" s="35" t="s">
        <v>86</v>
      </c>
      <c r="F93" s="45"/>
      <c r="G93" s="239"/>
      <c r="H93" s="191"/>
      <c r="I93" s="244"/>
      <c r="J93" s="244"/>
      <c r="K93" s="244"/>
      <c r="L93" s="244"/>
      <c r="M93" s="244"/>
      <c r="N93" s="244"/>
    </row>
    <row r="94" spans="1:14" ht="12.75" customHeight="1">
      <c r="A94" s="583"/>
      <c r="B94" s="593"/>
      <c r="C94" s="593"/>
      <c r="D94" s="27"/>
      <c r="E94" s="28" t="s">
        <v>146</v>
      </c>
      <c r="F94" s="45"/>
      <c r="G94" s="236"/>
      <c r="H94" s="191"/>
      <c r="I94" s="253"/>
      <c r="J94" s="253"/>
      <c r="K94" s="253"/>
      <c r="L94" s="253"/>
      <c r="M94" s="253"/>
      <c r="N94" s="253"/>
    </row>
    <row r="95" spans="1:14" ht="15" customHeight="1">
      <c r="A95" s="583"/>
      <c r="B95" s="593"/>
      <c r="C95" s="593"/>
      <c r="D95" s="27">
        <v>4440</v>
      </c>
      <c r="E95" s="35" t="s">
        <v>73</v>
      </c>
      <c r="F95" s="45"/>
      <c r="G95" s="249"/>
      <c r="H95" s="191"/>
      <c r="I95" s="253"/>
      <c r="J95" s="253"/>
      <c r="K95" s="253"/>
      <c r="L95" s="253"/>
      <c r="M95" s="253"/>
      <c r="N95" s="253"/>
    </row>
    <row r="96" spans="1:14" ht="19.5" customHeight="1">
      <c r="A96" s="584"/>
      <c r="B96" s="594"/>
      <c r="C96" s="594"/>
      <c r="D96" s="27">
        <v>4710</v>
      </c>
      <c r="E96" s="35" t="s">
        <v>29</v>
      </c>
      <c r="F96" s="45"/>
      <c r="G96" s="249"/>
      <c r="H96" s="246"/>
      <c r="I96" s="253"/>
      <c r="J96" s="253"/>
      <c r="K96" s="253"/>
      <c r="L96" s="253"/>
      <c r="M96" s="253"/>
      <c r="N96" s="253"/>
    </row>
    <row r="97" spans="1:14" ht="14.25" customHeight="1">
      <c r="A97" s="12" t="s">
        <v>1</v>
      </c>
      <c r="B97" s="262" t="s">
        <v>2</v>
      </c>
      <c r="C97" s="12" t="s">
        <v>3</v>
      </c>
      <c r="D97" s="12" t="s">
        <v>4</v>
      </c>
      <c r="E97" s="12" t="s">
        <v>5</v>
      </c>
      <c r="F97" s="14" t="s">
        <v>6</v>
      </c>
      <c r="G97" s="239"/>
      <c r="H97" s="246"/>
      <c r="I97" s="253"/>
      <c r="J97" s="253"/>
      <c r="K97" s="253"/>
      <c r="L97" s="253"/>
      <c r="M97" s="253"/>
      <c r="N97" s="253"/>
    </row>
    <row r="98" spans="1:14" ht="22.5" customHeight="1">
      <c r="A98" s="21"/>
      <c r="B98" s="188">
        <v>80149</v>
      </c>
      <c r="C98" s="491" t="s">
        <v>53</v>
      </c>
      <c r="D98" s="492"/>
      <c r="E98" s="493"/>
      <c r="F98" s="20">
        <f>F99</f>
        <v>0</v>
      </c>
      <c r="G98" s="239"/>
      <c r="H98" s="246"/>
      <c r="I98" s="263"/>
      <c r="J98" s="263"/>
      <c r="K98" s="263"/>
      <c r="L98" s="263"/>
      <c r="M98" s="263"/>
      <c r="N98" s="263"/>
    </row>
    <row r="99" spans="1:14" ht="38.25" customHeight="1">
      <c r="A99" s="21"/>
      <c r="B99" s="18"/>
      <c r="C99" s="40" t="s">
        <v>54</v>
      </c>
      <c r="D99" s="507" t="s">
        <v>55</v>
      </c>
      <c r="E99" s="508"/>
      <c r="F99" s="24">
        <f>SUM(F100:F109)</f>
        <v>0</v>
      </c>
      <c r="G99" s="239"/>
      <c r="H99" s="246"/>
      <c r="I99" s="254"/>
      <c r="J99" s="254"/>
      <c r="K99" s="254"/>
      <c r="L99" s="254"/>
      <c r="M99" s="254"/>
      <c r="N99" s="254"/>
    </row>
    <row r="100" spans="1:14" ht="12.75" customHeight="1">
      <c r="A100" s="21"/>
      <c r="B100" s="21"/>
      <c r="C100" s="18"/>
      <c r="D100" s="44">
        <v>4010</v>
      </c>
      <c r="E100" s="32" t="s">
        <v>8</v>
      </c>
      <c r="F100" s="45"/>
      <c r="G100" s="239"/>
      <c r="H100" s="246"/>
      <c r="I100" s="255"/>
      <c r="J100" s="255"/>
      <c r="K100" s="255"/>
      <c r="L100" s="255"/>
      <c r="M100" s="255"/>
      <c r="N100" s="255"/>
    </row>
    <row r="101" spans="1:14" ht="12.75" customHeight="1">
      <c r="A101" s="21"/>
      <c r="B101" s="21"/>
      <c r="C101" s="46"/>
      <c r="D101" s="27">
        <v>4040</v>
      </c>
      <c r="E101" s="35" t="s">
        <v>9</v>
      </c>
      <c r="F101" s="45"/>
      <c r="G101" s="239"/>
      <c r="H101" s="143"/>
      <c r="I101" s="256"/>
      <c r="J101" s="256"/>
      <c r="K101" s="256"/>
      <c r="L101" s="256"/>
      <c r="M101" s="256"/>
      <c r="N101" s="256"/>
    </row>
    <row r="102" spans="1:14" ht="11.25" customHeight="1">
      <c r="A102" s="21"/>
      <c r="B102" s="21"/>
      <c r="C102" s="46"/>
      <c r="D102" s="44">
        <v>4110</v>
      </c>
      <c r="E102" s="32" t="s">
        <v>10</v>
      </c>
      <c r="F102" s="45"/>
      <c r="G102" s="239"/>
      <c r="H102" s="250"/>
      <c r="I102" s="256"/>
      <c r="J102" s="256"/>
      <c r="K102" s="256"/>
      <c r="L102" s="256"/>
      <c r="M102" s="256"/>
      <c r="N102" s="256"/>
    </row>
    <row r="103" spans="1:14" ht="11.1" customHeight="1">
      <c r="A103" s="21"/>
      <c r="B103" s="21"/>
      <c r="C103" s="46"/>
      <c r="D103" s="44">
        <v>4120</v>
      </c>
      <c r="E103" s="32" t="s">
        <v>173</v>
      </c>
      <c r="F103" s="45"/>
      <c r="G103" s="239"/>
      <c r="H103" s="191"/>
      <c r="I103" s="244"/>
      <c r="J103" s="244"/>
      <c r="K103" s="244"/>
      <c r="L103" s="244"/>
      <c r="M103" s="244"/>
      <c r="N103" s="244"/>
    </row>
    <row r="104" spans="1:14" ht="11.1" customHeight="1">
      <c r="A104" s="110"/>
      <c r="B104" s="264"/>
      <c r="C104" s="265"/>
      <c r="D104" s="27">
        <v>4210</v>
      </c>
      <c r="E104" s="35" t="s">
        <v>13</v>
      </c>
      <c r="F104" s="45"/>
      <c r="G104" s="239"/>
      <c r="H104" s="191"/>
      <c r="I104" s="256"/>
      <c r="J104" s="256"/>
      <c r="K104" s="256"/>
      <c r="L104" s="256"/>
      <c r="M104" s="256"/>
      <c r="N104" s="256"/>
    </row>
    <row r="105" spans="1:14" ht="11.1" customHeight="1">
      <c r="A105" s="110"/>
      <c r="B105" s="264"/>
      <c r="C105" s="265"/>
      <c r="D105" s="27">
        <v>4240</v>
      </c>
      <c r="E105" s="35" t="s">
        <v>15</v>
      </c>
      <c r="F105" s="45"/>
      <c r="G105" s="239"/>
      <c r="H105" s="191"/>
      <c r="I105" s="253"/>
      <c r="J105" s="253"/>
      <c r="K105" s="253"/>
      <c r="L105" s="253"/>
      <c r="M105" s="253"/>
      <c r="N105" s="253"/>
    </row>
    <row r="106" spans="1:14" ht="14.25" customHeight="1">
      <c r="A106" s="110"/>
      <c r="B106" s="264"/>
      <c r="C106" s="265"/>
      <c r="D106" s="31">
        <v>4260</v>
      </c>
      <c r="E106" s="32" t="s">
        <v>132</v>
      </c>
      <c r="F106" s="45"/>
      <c r="G106" s="249"/>
      <c r="H106" s="191"/>
      <c r="I106" s="253"/>
      <c r="J106" s="253"/>
      <c r="K106" s="253"/>
      <c r="L106" s="253"/>
      <c r="M106" s="253"/>
      <c r="N106" s="253"/>
    </row>
    <row r="107" spans="1:14" ht="12.75" customHeight="1">
      <c r="A107" s="110"/>
      <c r="B107" s="264"/>
      <c r="C107" s="265"/>
      <c r="D107" s="31">
        <v>4300</v>
      </c>
      <c r="E107" s="32" t="s">
        <v>17</v>
      </c>
      <c r="F107" s="45"/>
      <c r="G107" s="249"/>
      <c r="H107" s="246"/>
      <c r="I107" s="253"/>
      <c r="J107" s="253"/>
      <c r="K107" s="253"/>
      <c r="L107" s="253"/>
      <c r="M107" s="253"/>
      <c r="N107" s="253"/>
    </row>
    <row r="108" spans="1:14" ht="15.75" customHeight="1">
      <c r="A108" s="110"/>
      <c r="B108" s="264"/>
      <c r="C108" s="265"/>
      <c r="D108" s="31"/>
      <c r="E108" s="28" t="s">
        <v>179</v>
      </c>
      <c r="F108" s="45"/>
      <c r="G108" s="239"/>
      <c r="H108" s="257"/>
      <c r="I108" s="253"/>
      <c r="J108" s="253"/>
      <c r="K108" s="253"/>
      <c r="L108" s="253"/>
      <c r="M108" s="253"/>
      <c r="N108" s="253"/>
    </row>
    <row r="109" spans="1:14" ht="14.25" customHeight="1">
      <c r="A109" s="110"/>
      <c r="B109" s="189"/>
      <c r="C109" s="190"/>
      <c r="D109" s="43">
        <v>4440</v>
      </c>
      <c r="E109" s="35" t="s">
        <v>73</v>
      </c>
      <c r="F109" s="45"/>
      <c r="G109" s="239"/>
      <c r="H109" s="250"/>
      <c r="I109" s="253"/>
      <c r="J109" s="253"/>
      <c r="K109" s="253"/>
      <c r="L109" s="253"/>
      <c r="M109" s="253"/>
      <c r="N109" s="253"/>
    </row>
    <row r="110" spans="1:14" ht="12.75" customHeight="1">
      <c r="A110" s="21"/>
      <c r="B110" s="174">
        <v>80150</v>
      </c>
      <c r="C110" s="491" t="s">
        <v>56</v>
      </c>
      <c r="D110" s="492"/>
      <c r="E110" s="493"/>
      <c r="F110" s="20">
        <f>F111+F121</f>
        <v>0</v>
      </c>
      <c r="G110" s="239"/>
      <c r="H110" s="266"/>
      <c r="I110" s="254"/>
      <c r="J110" s="254"/>
      <c r="K110" s="254"/>
      <c r="L110" s="254"/>
      <c r="M110" s="254"/>
      <c r="N110" s="254"/>
    </row>
    <row r="111" spans="1:14" ht="12" customHeight="1">
      <c r="A111" s="21"/>
      <c r="B111" s="18"/>
      <c r="C111" s="40" t="s">
        <v>54</v>
      </c>
      <c r="D111" s="507" t="s">
        <v>55</v>
      </c>
      <c r="E111" s="508"/>
      <c r="F111" s="24">
        <f>SUM(F112:F120)</f>
        <v>0</v>
      </c>
      <c r="G111" s="239"/>
      <c r="H111" s="247"/>
      <c r="I111" s="255"/>
      <c r="J111" s="255"/>
      <c r="K111" s="255"/>
      <c r="L111" s="255"/>
      <c r="M111" s="255"/>
      <c r="N111" s="255"/>
    </row>
    <row r="112" spans="1:14" ht="12" customHeight="1">
      <c r="A112" s="21"/>
      <c r="B112" s="21"/>
      <c r="C112" s="18"/>
      <c r="D112" s="44">
        <v>4010</v>
      </c>
      <c r="E112" s="32" t="s">
        <v>8</v>
      </c>
      <c r="F112" s="45"/>
      <c r="G112" s="251"/>
      <c r="H112" s="247"/>
      <c r="I112" s="256"/>
      <c r="J112" s="256"/>
      <c r="K112" s="256"/>
      <c r="L112" s="256"/>
      <c r="M112" s="256"/>
      <c r="N112" s="256"/>
    </row>
    <row r="113" spans="1:14" ht="12" customHeight="1">
      <c r="A113" s="21"/>
      <c r="B113" s="21"/>
      <c r="C113" s="46"/>
      <c r="D113" s="27">
        <v>4040</v>
      </c>
      <c r="E113" s="35" t="s">
        <v>9</v>
      </c>
      <c r="F113" s="45"/>
      <c r="G113" s="251"/>
      <c r="H113" s="247"/>
      <c r="I113" s="256"/>
      <c r="J113" s="256"/>
      <c r="K113" s="256"/>
      <c r="L113" s="256"/>
      <c r="M113" s="256"/>
      <c r="N113" s="256"/>
    </row>
    <row r="114" spans="1:14" ht="11.1" customHeight="1">
      <c r="A114" s="21"/>
      <c r="B114" s="21"/>
      <c r="C114" s="46"/>
      <c r="D114" s="44">
        <v>4110</v>
      </c>
      <c r="E114" s="32" t="s">
        <v>10</v>
      </c>
      <c r="F114" s="45"/>
      <c r="G114" s="239"/>
      <c r="H114" s="246"/>
      <c r="I114" s="256"/>
      <c r="J114" s="256"/>
      <c r="K114" s="256"/>
      <c r="L114" s="256"/>
      <c r="M114" s="256"/>
      <c r="N114" s="256"/>
    </row>
    <row r="115" spans="1:14" ht="11.1" customHeight="1">
      <c r="A115" s="21"/>
      <c r="B115" s="21"/>
      <c r="C115" s="46"/>
      <c r="D115" s="44">
        <v>4120</v>
      </c>
      <c r="E115" s="32" t="s">
        <v>173</v>
      </c>
      <c r="F115" s="45"/>
      <c r="G115" s="251"/>
      <c r="H115" s="246"/>
      <c r="I115" s="256"/>
      <c r="J115" s="256"/>
      <c r="K115" s="256"/>
      <c r="L115" s="256"/>
      <c r="M115" s="256"/>
      <c r="N115" s="256"/>
    </row>
    <row r="116" spans="1:14" ht="11.1" customHeight="1">
      <c r="A116" s="21"/>
      <c r="B116" s="21"/>
      <c r="C116" s="46"/>
      <c r="D116" s="27">
        <v>4210</v>
      </c>
      <c r="E116" s="35" t="s">
        <v>13</v>
      </c>
      <c r="F116" s="45"/>
      <c r="G116" s="251"/>
      <c r="H116" s="246"/>
      <c r="I116" s="256"/>
      <c r="J116" s="256"/>
      <c r="K116" s="256"/>
      <c r="L116" s="256"/>
      <c r="M116" s="256"/>
      <c r="N116" s="256"/>
    </row>
    <row r="117" spans="1:14" ht="11.1" customHeight="1">
      <c r="A117" s="21"/>
      <c r="B117" s="21"/>
      <c r="C117" s="46"/>
      <c r="D117" s="31">
        <v>4240</v>
      </c>
      <c r="E117" s="32" t="s">
        <v>15</v>
      </c>
      <c r="F117" s="45"/>
      <c r="G117" s="251"/>
      <c r="H117" s="246"/>
      <c r="I117" s="256"/>
      <c r="J117" s="256"/>
      <c r="K117" s="256"/>
      <c r="L117" s="256"/>
      <c r="M117" s="256"/>
      <c r="N117" s="256"/>
    </row>
    <row r="118" spans="1:14" s="64" customFormat="1" ht="12" customHeight="1">
      <c r="A118" s="21"/>
      <c r="B118" s="21"/>
      <c r="C118" s="46"/>
      <c r="D118" s="31"/>
      <c r="E118" s="32" t="s">
        <v>180</v>
      </c>
      <c r="F118" s="45"/>
      <c r="G118" s="239"/>
      <c r="H118" s="246"/>
      <c r="I118" s="256"/>
      <c r="J118" s="256"/>
      <c r="K118" s="256"/>
      <c r="L118" s="256"/>
      <c r="M118" s="256"/>
      <c r="N118" s="256"/>
    </row>
    <row r="119" spans="1:14" s="64" customFormat="1" ht="12.75" customHeight="1">
      <c r="A119" s="21"/>
      <c r="B119" s="21"/>
      <c r="C119" s="46"/>
      <c r="D119" s="31">
        <v>4300</v>
      </c>
      <c r="E119" s="32" t="s">
        <v>17</v>
      </c>
      <c r="F119" s="45">
        <v>0</v>
      </c>
      <c r="G119" s="239"/>
      <c r="H119" s="246"/>
      <c r="I119" s="256"/>
      <c r="J119" s="256"/>
      <c r="K119" s="256"/>
      <c r="L119" s="256"/>
      <c r="M119" s="256"/>
      <c r="N119" s="256"/>
    </row>
    <row r="120" spans="1:14" s="64" customFormat="1" ht="12" customHeight="1">
      <c r="A120" s="110"/>
      <c r="B120" s="265"/>
      <c r="C120" s="190"/>
      <c r="D120" s="43">
        <v>4440</v>
      </c>
      <c r="E120" s="35" t="s">
        <v>73</v>
      </c>
      <c r="F120" s="45">
        <v>0</v>
      </c>
      <c r="G120" s="239"/>
      <c r="H120" s="246"/>
      <c r="I120" s="253"/>
      <c r="J120" s="253"/>
      <c r="K120" s="253"/>
      <c r="L120" s="253"/>
      <c r="M120" s="253"/>
      <c r="N120" s="253"/>
    </row>
    <row r="121" spans="1:14" s="64" customFormat="1" ht="17.25" customHeight="1">
      <c r="A121" s="110"/>
      <c r="B121" s="264"/>
      <c r="C121" s="84" t="s">
        <v>30</v>
      </c>
      <c r="D121" s="485" t="s">
        <v>31</v>
      </c>
      <c r="E121" s="484"/>
      <c r="F121" s="73">
        <f>F122</f>
        <v>0</v>
      </c>
      <c r="G121" s="239"/>
      <c r="H121" s="246"/>
      <c r="I121" s="253"/>
      <c r="J121" s="253"/>
      <c r="K121" s="253"/>
      <c r="L121" s="253"/>
      <c r="M121" s="253"/>
      <c r="N121" s="253"/>
    </row>
    <row r="122" spans="1:14" s="64" customFormat="1" ht="26.25" customHeight="1">
      <c r="A122" s="110"/>
      <c r="B122" s="264"/>
      <c r="C122" s="61"/>
      <c r="D122" s="37">
        <v>4270</v>
      </c>
      <c r="E122" s="38" t="s">
        <v>32</v>
      </c>
      <c r="F122" s="45">
        <v>0</v>
      </c>
      <c r="G122" s="238"/>
      <c r="H122" s="246"/>
      <c r="I122" s="253"/>
      <c r="J122" s="253"/>
      <c r="K122" s="253"/>
      <c r="L122" s="253"/>
      <c r="M122" s="253"/>
      <c r="N122" s="253"/>
    </row>
    <row r="123" spans="1:14" ht="11.1" customHeight="1">
      <c r="A123" s="21"/>
      <c r="B123" s="188">
        <v>80153</v>
      </c>
      <c r="C123" s="491" t="s">
        <v>57</v>
      </c>
      <c r="D123" s="492"/>
      <c r="E123" s="493"/>
      <c r="F123" s="20">
        <f>F124</f>
        <v>0</v>
      </c>
      <c r="G123" s="249"/>
      <c r="H123" s="246"/>
      <c r="I123" s="171"/>
      <c r="J123" s="171"/>
      <c r="K123" s="171"/>
      <c r="L123" s="171"/>
      <c r="M123" s="171"/>
      <c r="N123"/>
    </row>
    <row r="124" spans="1:14" ht="11.1" customHeight="1">
      <c r="A124" s="21"/>
      <c r="B124" s="18"/>
      <c r="C124" s="40" t="s">
        <v>162</v>
      </c>
      <c r="D124" s="507" t="s">
        <v>58</v>
      </c>
      <c r="E124" s="508"/>
      <c r="F124" s="24">
        <f>SUM(F125)</f>
        <v>0</v>
      </c>
      <c r="G124" s="249"/>
      <c r="H124" s="246"/>
      <c r="I124" s="171"/>
      <c r="J124" s="171"/>
      <c r="K124" s="171"/>
      <c r="L124" s="171"/>
      <c r="M124" s="171"/>
      <c r="N124"/>
    </row>
    <row r="125" spans="1:14" ht="11.1" customHeight="1">
      <c r="A125" s="21"/>
      <c r="B125" s="21"/>
      <c r="C125" s="18"/>
      <c r="D125" s="33">
        <v>4240</v>
      </c>
      <c r="E125" s="32" t="s">
        <v>180</v>
      </c>
      <c r="F125" s="45">
        <v>0</v>
      </c>
      <c r="G125" s="249"/>
      <c r="H125" s="246"/>
      <c r="I125" s="171"/>
      <c r="J125" s="171"/>
      <c r="K125" s="171"/>
      <c r="L125" s="171"/>
      <c r="M125" s="171"/>
      <c r="N125"/>
    </row>
    <row r="126" spans="1:14" ht="11.1" customHeight="1">
      <c r="A126" s="109"/>
      <c r="B126" s="160">
        <v>80195</v>
      </c>
      <c r="C126" s="489" t="s">
        <v>59</v>
      </c>
      <c r="D126" s="489"/>
      <c r="E126" s="489"/>
      <c r="F126" s="93">
        <f>F133+F142+F127+F129+F140+F153</f>
        <v>0</v>
      </c>
      <c r="G126" s="239"/>
      <c r="H126" s="246"/>
      <c r="I126" s="267"/>
      <c r="J126" s="267"/>
      <c r="K126" s="267"/>
      <c r="L126" s="267"/>
      <c r="M126" s="267"/>
      <c r="N126" s="267"/>
    </row>
    <row r="127" spans="1:14" ht="12" customHeight="1">
      <c r="A127" s="109"/>
      <c r="B127" s="144"/>
      <c r="C127" s="59" t="s">
        <v>60</v>
      </c>
      <c r="D127" s="484" t="s">
        <v>61</v>
      </c>
      <c r="E127" s="485"/>
      <c r="F127" s="24">
        <f>F128</f>
        <v>0</v>
      </c>
      <c r="G127" s="239"/>
      <c r="H127" s="246"/>
      <c r="I127" s="255"/>
      <c r="J127" s="255"/>
      <c r="K127" s="255"/>
      <c r="L127" s="255"/>
      <c r="M127" s="255"/>
      <c r="N127" s="255"/>
    </row>
    <row r="128" spans="1:14" ht="12" customHeight="1">
      <c r="A128" s="109"/>
      <c r="B128" s="144"/>
      <c r="C128" s="56"/>
      <c r="D128" s="74">
        <v>4440</v>
      </c>
      <c r="E128" s="75" t="s">
        <v>62</v>
      </c>
      <c r="F128" s="67"/>
      <c r="G128" s="239"/>
      <c r="H128" s="246"/>
      <c r="I128" s="255"/>
      <c r="J128" s="255"/>
      <c r="K128" s="255"/>
      <c r="L128" s="255"/>
      <c r="M128" s="255"/>
      <c r="N128" s="255"/>
    </row>
    <row r="129" spans="1:14" ht="12" customHeight="1">
      <c r="A129" s="109"/>
      <c r="B129" s="144"/>
      <c r="C129" s="268" t="s">
        <v>116</v>
      </c>
      <c r="D129" s="494" t="s">
        <v>181</v>
      </c>
      <c r="E129" s="495"/>
      <c r="F129" s="73">
        <f>SUM(F130:F132)</f>
        <v>0</v>
      </c>
      <c r="G129" s="239"/>
      <c r="H129" s="250"/>
      <c r="I129" s="255"/>
      <c r="J129" s="255"/>
      <c r="K129" s="255"/>
      <c r="L129" s="255"/>
      <c r="M129" s="255"/>
      <c r="N129" s="255"/>
    </row>
    <row r="130" spans="1:14" ht="14.25" customHeight="1">
      <c r="A130" s="109"/>
      <c r="B130" s="144"/>
      <c r="C130" s="19"/>
      <c r="D130" s="31">
        <v>4010</v>
      </c>
      <c r="E130" s="68" t="s">
        <v>8</v>
      </c>
      <c r="F130" s="29">
        <v>0</v>
      </c>
      <c r="G130" s="239"/>
      <c r="H130" s="252"/>
      <c r="I130" s="255"/>
      <c r="J130" s="255"/>
      <c r="K130" s="255"/>
      <c r="L130" s="255"/>
      <c r="M130" s="255"/>
      <c r="N130" s="255"/>
    </row>
    <row r="131" spans="1:14" ht="23.25" customHeight="1">
      <c r="A131" s="109"/>
      <c r="B131" s="144"/>
      <c r="C131" s="50"/>
      <c r="D131" s="31">
        <v>4110</v>
      </c>
      <c r="E131" s="68" t="s">
        <v>10</v>
      </c>
      <c r="F131" s="29">
        <v>0</v>
      </c>
      <c r="G131" s="239"/>
      <c r="H131" s="252"/>
      <c r="I131" s="255"/>
      <c r="J131" s="255"/>
      <c r="K131" s="255"/>
      <c r="L131" s="255"/>
      <c r="M131" s="255"/>
      <c r="N131" s="255"/>
    </row>
    <row r="132" spans="1:14" ht="11.1" customHeight="1">
      <c r="A132" s="109"/>
      <c r="B132" s="144"/>
      <c r="C132" s="66"/>
      <c r="D132" s="31">
        <v>4120</v>
      </c>
      <c r="E132" s="68" t="s">
        <v>173</v>
      </c>
      <c r="F132" s="29">
        <v>0</v>
      </c>
      <c r="G132" s="239"/>
      <c r="H132" s="252"/>
      <c r="I132" s="255"/>
      <c r="J132" s="255"/>
      <c r="K132" s="255"/>
      <c r="L132" s="255"/>
      <c r="M132" s="255"/>
      <c r="N132" s="255"/>
    </row>
    <row r="133" spans="1:14" ht="11.1" customHeight="1">
      <c r="A133" s="110"/>
      <c r="B133" s="85"/>
      <c r="C133" s="47" t="s">
        <v>63</v>
      </c>
      <c r="D133" s="505" t="s">
        <v>64</v>
      </c>
      <c r="E133" s="506"/>
      <c r="F133" s="94">
        <f>SUM(F134:F139)</f>
        <v>0</v>
      </c>
      <c r="G133" s="239"/>
      <c r="H133" s="252"/>
      <c r="I133" s="248"/>
      <c r="J133" s="248"/>
      <c r="K133" s="248"/>
      <c r="L133" s="248"/>
      <c r="M133" s="248"/>
      <c r="N133" s="248"/>
    </row>
    <row r="134" spans="1:14" ht="11.1" customHeight="1">
      <c r="A134" s="110"/>
      <c r="B134" s="85"/>
      <c r="C134" s="26"/>
      <c r="D134" s="27">
        <v>4110</v>
      </c>
      <c r="E134" s="35" t="s">
        <v>48</v>
      </c>
      <c r="F134" s="45">
        <v>0</v>
      </c>
      <c r="G134" s="239"/>
      <c r="H134" s="252"/>
      <c r="I134" s="253"/>
      <c r="J134" s="253"/>
      <c r="K134" s="253"/>
      <c r="L134" s="253"/>
      <c r="M134" s="253"/>
      <c r="N134" s="253"/>
    </row>
    <row r="135" spans="1:14" ht="11.1" customHeight="1">
      <c r="A135" s="110"/>
      <c r="B135" s="85"/>
      <c r="C135" s="30"/>
      <c r="D135" s="27">
        <v>4120</v>
      </c>
      <c r="E135" s="35" t="s">
        <v>173</v>
      </c>
      <c r="F135" s="45">
        <v>0</v>
      </c>
      <c r="G135" s="239"/>
      <c r="H135" s="252"/>
      <c r="I135" s="253"/>
      <c r="J135" s="253"/>
      <c r="K135" s="253"/>
      <c r="L135" s="253"/>
      <c r="M135" s="253"/>
      <c r="N135" s="253"/>
    </row>
    <row r="136" spans="1:14" ht="11.1" customHeight="1">
      <c r="A136" s="110"/>
      <c r="B136" s="85"/>
      <c r="C136" s="30"/>
      <c r="D136" s="43">
        <v>4170</v>
      </c>
      <c r="E136" s="101" t="s">
        <v>67</v>
      </c>
      <c r="F136" s="45">
        <v>0</v>
      </c>
      <c r="G136" s="239"/>
      <c r="H136" s="252"/>
      <c r="I136" s="253"/>
      <c r="J136" s="253"/>
      <c r="K136" s="253"/>
      <c r="L136" s="253"/>
      <c r="M136" s="253"/>
      <c r="N136" s="253"/>
    </row>
    <row r="137" spans="1:14" ht="11.1" customHeight="1">
      <c r="A137" s="110"/>
      <c r="B137" s="85"/>
      <c r="C137" s="30"/>
      <c r="D137" s="43">
        <v>4210</v>
      </c>
      <c r="E137" s="35" t="s">
        <v>37</v>
      </c>
      <c r="F137" s="45">
        <v>0</v>
      </c>
      <c r="G137" s="239"/>
      <c r="H137" s="252"/>
      <c r="I137" s="253"/>
      <c r="J137" s="253"/>
      <c r="K137" s="253"/>
      <c r="L137" s="253"/>
      <c r="M137" s="253"/>
      <c r="N137" s="253"/>
    </row>
    <row r="138" spans="1:14" ht="11.1" customHeight="1">
      <c r="A138" s="110"/>
      <c r="B138" s="85"/>
      <c r="C138" s="30"/>
      <c r="D138" s="43">
        <v>4240</v>
      </c>
      <c r="E138" s="35" t="s">
        <v>15</v>
      </c>
      <c r="F138" s="45">
        <v>0</v>
      </c>
      <c r="G138" s="249"/>
      <c r="H138" s="129"/>
      <c r="I138" s="253"/>
      <c r="J138" s="253"/>
      <c r="K138" s="253"/>
      <c r="L138" s="253"/>
      <c r="M138" s="253"/>
      <c r="N138" s="253"/>
    </row>
    <row r="139" spans="1:14" ht="12" customHeight="1">
      <c r="A139" s="110"/>
      <c r="B139" s="85"/>
      <c r="C139" s="30"/>
      <c r="D139" s="43">
        <v>4300</v>
      </c>
      <c r="E139" s="35" t="s">
        <v>17</v>
      </c>
      <c r="F139" s="45">
        <v>0</v>
      </c>
      <c r="G139" s="251"/>
      <c r="H139" s="257"/>
      <c r="I139" s="253"/>
      <c r="J139" s="253"/>
      <c r="K139" s="253"/>
      <c r="L139" s="253"/>
      <c r="M139" s="253"/>
      <c r="N139" s="253"/>
    </row>
    <row r="140" spans="1:14" ht="12" customHeight="1">
      <c r="A140" s="62"/>
      <c r="B140" s="41"/>
      <c r="C140" s="70" t="s">
        <v>65</v>
      </c>
      <c r="D140" s="505" t="s">
        <v>66</v>
      </c>
      <c r="E140" s="506"/>
      <c r="F140" s="24">
        <f>SUM(F141:F141)</f>
        <v>0</v>
      </c>
      <c r="G140" s="251"/>
      <c r="H140" s="257"/>
      <c r="I140" s="17"/>
      <c r="J140" s="17"/>
      <c r="K140" s="17"/>
      <c r="L140" s="17"/>
      <c r="M140" s="17"/>
      <c r="N140" s="17"/>
    </row>
    <row r="141" spans="1:14" ht="12" customHeight="1">
      <c r="A141" s="110"/>
      <c r="B141" s="85"/>
      <c r="C141" s="30"/>
      <c r="D141" s="43">
        <v>4300</v>
      </c>
      <c r="E141" s="35" t="s">
        <v>17</v>
      </c>
      <c r="F141" s="45"/>
      <c r="G141" s="251"/>
      <c r="H141" s="257"/>
      <c r="I141" s="17"/>
      <c r="J141" s="17"/>
      <c r="K141" s="17"/>
      <c r="L141" s="17"/>
      <c r="M141" s="17"/>
      <c r="N141" s="17"/>
    </row>
    <row r="142" spans="1:14" ht="12" customHeight="1">
      <c r="A142" s="110"/>
      <c r="B142" s="85"/>
      <c r="C142" s="42" t="s">
        <v>70</v>
      </c>
      <c r="D142" s="505" t="s">
        <v>165</v>
      </c>
      <c r="E142" s="506"/>
      <c r="F142" s="24">
        <f>SUM(F143:F152)</f>
        <v>0</v>
      </c>
      <c r="G142" s="251"/>
      <c r="H142" s="257"/>
      <c r="I142" s="17"/>
      <c r="J142" s="17"/>
      <c r="K142" s="17"/>
      <c r="L142" s="17"/>
      <c r="M142" s="17"/>
      <c r="N142" s="17"/>
    </row>
    <row r="143" spans="1:14" ht="11.1" customHeight="1">
      <c r="A143" s="533"/>
      <c r="B143" s="524"/>
      <c r="C143" s="39"/>
      <c r="D143" s="31">
        <v>4017</v>
      </c>
      <c r="E143" s="68" t="s">
        <v>8</v>
      </c>
      <c r="F143" s="45"/>
      <c r="G143" s="251"/>
      <c r="H143" s="247"/>
      <c r="I143" s="17"/>
      <c r="J143" s="17"/>
      <c r="K143" s="17"/>
      <c r="L143" s="17"/>
      <c r="M143" s="17"/>
      <c r="N143" s="17"/>
    </row>
    <row r="144" spans="1:14" s="64" customFormat="1" ht="11.25" customHeight="1">
      <c r="A144" s="520"/>
      <c r="B144" s="518"/>
      <c r="C144" s="41"/>
      <c r="D144" s="31">
        <v>4117</v>
      </c>
      <c r="E144" s="68" t="s">
        <v>10</v>
      </c>
      <c r="F144" s="45"/>
      <c r="G144" s="251"/>
      <c r="H144" s="246"/>
      <c r="I144" s="253"/>
      <c r="J144" s="253"/>
      <c r="K144" s="253"/>
      <c r="L144" s="253"/>
      <c r="M144" s="253"/>
      <c r="N144" s="253"/>
    </row>
    <row r="145" spans="1:14" ht="11.25" customHeight="1">
      <c r="A145" s="520"/>
      <c r="B145" s="518"/>
      <c r="C145" s="41"/>
      <c r="D145" s="31">
        <v>4127</v>
      </c>
      <c r="E145" s="68" t="s">
        <v>173</v>
      </c>
      <c r="F145" s="45"/>
      <c r="G145" s="251"/>
      <c r="H145" s="246"/>
      <c r="I145" s="255"/>
      <c r="J145" s="255"/>
      <c r="K145" s="255"/>
      <c r="L145" s="255"/>
      <c r="M145" s="255"/>
      <c r="N145" s="255"/>
    </row>
    <row r="146" spans="1:14" ht="11.1" customHeight="1">
      <c r="A146" s="520"/>
      <c r="B146" s="518"/>
      <c r="C146" s="41"/>
      <c r="D146" s="31">
        <v>4211</v>
      </c>
      <c r="E146" s="32" t="s">
        <v>13</v>
      </c>
      <c r="F146" s="45"/>
      <c r="G146" s="251"/>
      <c r="H146" s="246"/>
      <c r="I146" s="256"/>
      <c r="J146" s="256"/>
      <c r="K146" s="256"/>
      <c r="L146" s="256"/>
      <c r="M146" s="256"/>
      <c r="N146" s="256"/>
    </row>
    <row r="147" spans="1:14" ht="12" customHeight="1">
      <c r="A147" s="520"/>
      <c r="B147" s="518"/>
      <c r="C147" s="41"/>
      <c r="D147" s="31">
        <v>4221</v>
      </c>
      <c r="E147" s="35" t="s">
        <v>85</v>
      </c>
      <c r="F147" s="45"/>
      <c r="G147" s="251"/>
      <c r="H147" s="246"/>
      <c r="I147" s="256"/>
      <c r="J147" s="256"/>
      <c r="K147" s="256"/>
      <c r="L147" s="256"/>
      <c r="M147" s="256"/>
      <c r="N147" s="256"/>
    </row>
    <row r="148" spans="1:14" ht="11.25" customHeight="1">
      <c r="A148" s="520"/>
      <c r="B148" s="518"/>
      <c r="C148" s="41"/>
      <c r="D148" s="31">
        <v>4241</v>
      </c>
      <c r="E148" s="32" t="s">
        <v>15</v>
      </c>
      <c r="F148" s="45"/>
      <c r="G148" s="237"/>
      <c r="H148" s="246"/>
      <c r="I148" s="256"/>
      <c r="J148" s="256"/>
      <c r="K148" s="256"/>
      <c r="L148" s="256"/>
      <c r="M148" s="256"/>
      <c r="N148" s="256"/>
    </row>
    <row r="149" spans="1:14" s="112" customFormat="1" ht="12" customHeight="1">
      <c r="A149" s="520"/>
      <c r="B149" s="518"/>
      <c r="C149" s="41"/>
      <c r="D149" s="31">
        <v>4301</v>
      </c>
      <c r="E149" s="32" t="s">
        <v>86</v>
      </c>
      <c r="F149" s="45"/>
      <c r="G149" s="238"/>
      <c r="H149" s="246"/>
      <c r="I149" s="256"/>
      <c r="J149" s="256"/>
      <c r="K149" s="256"/>
      <c r="L149" s="256"/>
      <c r="M149" s="256"/>
      <c r="N149" s="256"/>
    </row>
    <row r="150" spans="1:14" ht="11.25" customHeight="1">
      <c r="A150" s="520"/>
      <c r="B150" s="518"/>
      <c r="C150" s="41"/>
      <c r="D150" s="31">
        <v>4421</v>
      </c>
      <c r="E150" s="32" t="s">
        <v>69</v>
      </c>
      <c r="F150" s="45"/>
      <c r="G150" s="238"/>
      <c r="H150" s="246"/>
      <c r="I150" s="256"/>
      <c r="J150" s="256"/>
      <c r="K150" s="256"/>
      <c r="L150" s="256"/>
      <c r="M150" s="256"/>
      <c r="N150" s="256"/>
    </row>
    <row r="151" spans="1:14" ht="11.25" customHeight="1">
      <c r="A151" s="520"/>
      <c r="B151" s="518"/>
      <c r="C151" s="41"/>
      <c r="D151" s="31">
        <v>4431</v>
      </c>
      <c r="E151" s="32" t="s">
        <v>25</v>
      </c>
      <c r="F151" s="45"/>
      <c r="G151" s="238"/>
      <c r="H151" s="246"/>
      <c r="I151" s="256"/>
      <c r="J151" s="256"/>
      <c r="K151" s="256"/>
      <c r="L151" s="256"/>
      <c r="M151" s="256"/>
      <c r="N151" s="256"/>
    </row>
    <row r="152" spans="1:14" ht="14.25" customHeight="1">
      <c r="A152" s="520"/>
      <c r="B152" s="518"/>
      <c r="C152" s="41"/>
      <c r="D152" s="184">
        <v>4717</v>
      </c>
      <c r="E152" s="269" t="s">
        <v>29</v>
      </c>
      <c r="F152" s="45"/>
      <c r="G152" s="239"/>
      <c r="H152" s="246"/>
      <c r="I152" s="254"/>
      <c r="J152" s="254"/>
      <c r="K152" s="254"/>
      <c r="L152" s="254"/>
      <c r="M152" s="254"/>
      <c r="N152" s="254"/>
    </row>
    <row r="153" spans="1:14" ht="11.25" customHeight="1">
      <c r="A153" s="520"/>
      <c r="B153" s="518"/>
      <c r="C153" s="70" t="s">
        <v>71</v>
      </c>
      <c r="D153" s="591" t="s">
        <v>72</v>
      </c>
      <c r="E153" s="592"/>
      <c r="F153" s="73">
        <f>F154</f>
        <v>0</v>
      </c>
      <c r="G153" s="238"/>
      <c r="H153" s="209"/>
      <c r="I153" s="267"/>
      <c r="J153" s="267"/>
      <c r="K153" s="267"/>
      <c r="L153" s="267"/>
      <c r="M153" s="267"/>
      <c r="N153" s="267"/>
    </row>
    <row r="154" spans="1:14" ht="13.5" customHeight="1">
      <c r="A154" s="521"/>
      <c r="B154" s="519"/>
      <c r="C154" s="194"/>
      <c r="D154" s="31">
        <v>3020</v>
      </c>
      <c r="E154" s="225" t="s">
        <v>133</v>
      </c>
      <c r="F154" s="45">
        <v>0</v>
      </c>
      <c r="G154" s="239"/>
      <c r="H154" s="246"/>
      <c r="I154" s="248"/>
      <c r="J154" s="248"/>
      <c r="K154" s="248"/>
      <c r="L154" s="248"/>
      <c r="M154" s="248"/>
      <c r="N154" s="248"/>
    </row>
    <row r="155" spans="1:14" ht="10.5" customHeight="1">
      <c r="A155" s="98">
        <v>854</v>
      </c>
      <c r="B155" s="558" t="s">
        <v>78</v>
      </c>
      <c r="C155" s="529"/>
      <c r="D155" s="529"/>
      <c r="E155" s="523"/>
      <c r="F155" s="93">
        <f>F156+F170+F175+F183+F187</f>
        <v>0</v>
      </c>
      <c r="G155" s="239"/>
      <c r="H155" s="257"/>
      <c r="I155" s="248"/>
      <c r="J155" s="253"/>
      <c r="K155" s="253"/>
      <c r="L155" s="253"/>
      <c r="M155" s="253"/>
      <c r="N155" s="253"/>
    </row>
    <row r="156" spans="1:14" ht="10.5" customHeight="1">
      <c r="A156" s="16"/>
      <c r="B156" s="63">
        <v>85401</v>
      </c>
      <c r="C156" s="489" t="s">
        <v>79</v>
      </c>
      <c r="D156" s="489"/>
      <c r="E156" s="490"/>
      <c r="F156" s="93">
        <f>F157</f>
        <v>0</v>
      </c>
      <c r="G156" s="239"/>
      <c r="H156" s="247"/>
      <c r="I156" s="248"/>
      <c r="J156" s="244"/>
      <c r="K156" s="244"/>
      <c r="L156" s="244"/>
      <c r="M156" s="244"/>
      <c r="N156" s="244"/>
    </row>
    <row r="157" spans="1:14" ht="11.1" customHeight="1">
      <c r="A157" s="226"/>
      <c r="B157" s="556"/>
      <c r="C157" s="47" t="s">
        <v>80</v>
      </c>
      <c r="D157" s="484" t="s">
        <v>81</v>
      </c>
      <c r="E157" s="485"/>
      <c r="F157" s="94">
        <f>SUM(F158:F169)</f>
        <v>0</v>
      </c>
      <c r="G157" s="239"/>
      <c r="H157" s="252"/>
      <c r="I157" s="248"/>
      <c r="J157" s="244"/>
      <c r="K157" s="244"/>
      <c r="L157" s="244"/>
      <c r="M157" s="244"/>
      <c r="N157" s="244"/>
    </row>
    <row r="158" spans="1:14" ht="12.75" customHeight="1">
      <c r="A158" s="226"/>
      <c r="B158" s="593"/>
      <c r="C158" s="522"/>
      <c r="D158" s="43">
        <v>3020</v>
      </c>
      <c r="E158" s="35" t="s">
        <v>7</v>
      </c>
      <c r="F158" s="45">
        <v>0</v>
      </c>
      <c r="G158" s="239"/>
      <c r="H158" s="252"/>
      <c r="I158" s="244"/>
      <c r="J158" s="244"/>
      <c r="K158" s="244"/>
      <c r="L158" s="244"/>
      <c r="M158" s="244"/>
      <c r="N158" s="244"/>
    </row>
    <row r="159" spans="1:14" s="64" customFormat="1" ht="11.25" customHeight="1">
      <c r="A159" s="226"/>
      <c r="B159" s="593"/>
      <c r="C159" s="595"/>
      <c r="D159" s="43">
        <v>4010</v>
      </c>
      <c r="E159" s="35" t="s">
        <v>8</v>
      </c>
      <c r="F159" s="45"/>
      <c r="G159" s="239"/>
      <c r="H159" s="252"/>
      <c r="I159" s="244"/>
      <c r="J159" s="244"/>
      <c r="K159" s="244"/>
      <c r="L159" s="244"/>
      <c r="M159" s="244"/>
      <c r="N159" s="244"/>
    </row>
    <row r="160" spans="1:14" ht="12" customHeight="1">
      <c r="A160" s="226"/>
      <c r="B160" s="593"/>
      <c r="C160" s="595"/>
      <c r="D160" s="43">
        <v>4040</v>
      </c>
      <c r="E160" s="35" t="s">
        <v>9</v>
      </c>
      <c r="F160" s="45"/>
      <c r="G160" s="239"/>
      <c r="H160" s="257"/>
      <c r="I160" s="244"/>
      <c r="J160" s="244"/>
      <c r="K160" s="244"/>
      <c r="L160" s="244"/>
      <c r="M160" s="244"/>
      <c r="N160" s="244"/>
    </row>
    <row r="161" spans="1:14" ht="13.5" customHeight="1">
      <c r="A161" s="226"/>
      <c r="B161" s="593"/>
      <c r="C161" s="595"/>
      <c r="D161" s="43">
        <v>4110</v>
      </c>
      <c r="E161" s="35" t="s">
        <v>10</v>
      </c>
      <c r="F161" s="45"/>
      <c r="G161" s="239"/>
      <c r="H161" s="247"/>
      <c r="I161" s="244"/>
      <c r="J161" s="244"/>
      <c r="K161" s="244"/>
      <c r="L161" s="244"/>
      <c r="M161" s="244"/>
      <c r="N161" s="244"/>
    </row>
    <row r="162" spans="1:14" ht="14.25" customHeight="1">
      <c r="A162" s="226"/>
      <c r="B162" s="593"/>
      <c r="C162" s="595"/>
      <c r="D162" s="43">
        <v>4120</v>
      </c>
      <c r="E162" s="35" t="s">
        <v>173</v>
      </c>
      <c r="F162" s="45"/>
      <c r="G162" s="239"/>
      <c r="H162" s="209"/>
      <c r="I162" s="244"/>
      <c r="J162" s="244"/>
      <c r="K162" s="244"/>
      <c r="L162" s="244"/>
      <c r="M162" s="244"/>
      <c r="N162" s="244"/>
    </row>
    <row r="163" spans="1:14" ht="14.25" customHeight="1">
      <c r="A163" s="226"/>
      <c r="B163" s="593"/>
      <c r="C163" s="595"/>
      <c r="D163" s="43">
        <v>4210</v>
      </c>
      <c r="E163" s="35" t="s">
        <v>13</v>
      </c>
      <c r="F163" s="45"/>
      <c r="G163" s="239"/>
      <c r="H163" s="247"/>
      <c r="I163" s="244"/>
      <c r="J163" s="244"/>
      <c r="K163" s="244"/>
      <c r="L163" s="244"/>
      <c r="M163" s="244"/>
      <c r="N163" s="244"/>
    </row>
    <row r="164" spans="1:14" ht="24.75" customHeight="1">
      <c r="A164" s="226"/>
      <c r="B164" s="593"/>
      <c r="C164" s="595"/>
      <c r="D164" s="43">
        <v>4240</v>
      </c>
      <c r="E164" s="35" t="s">
        <v>15</v>
      </c>
      <c r="F164" s="45"/>
      <c r="G164" s="239"/>
      <c r="H164" s="209"/>
      <c r="I164" s="244"/>
      <c r="J164" s="244"/>
      <c r="K164" s="244"/>
      <c r="L164" s="244"/>
      <c r="M164" s="244"/>
      <c r="N164" s="244"/>
    </row>
    <row r="165" spans="1:14" ht="14.25" customHeight="1">
      <c r="A165" s="226"/>
      <c r="B165" s="593"/>
      <c r="C165" s="595"/>
      <c r="D165" s="43">
        <v>4260</v>
      </c>
      <c r="E165" s="32" t="s">
        <v>123</v>
      </c>
      <c r="F165" s="45"/>
      <c r="G165" s="239"/>
      <c r="H165" s="209"/>
      <c r="I165" s="244"/>
      <c r="J165" s="244"/>
      <c r="K165" s="244"/>
      <c r="L165" s="244"/>
      <c r="M165" s="244"/>
      <c r="N165" s="244"/>
    </row>
    <row r="166" spans="1:14" ht="14.25" customHeight="1">
      <c r="A166" s="226"/>
      <c r="B166" s="593"/>
      <c r="C166" s="595"/>
      <c r="D166" s="43">
        <v>4300</v>
      </c>
      <c r="E166" s="35" t="s">
        <v>17</v>
      </c>
      <c r="F166" s="45"/>
      <c r="G166" s="239"/>
      <c r="H166" s="247"/>
      <c r="I166" s="267"/>
      <c r="J166" s="267"/>
      <c r="K166" s="267"/>
      <c r="L166" s="267"/>
      <c r="M166" s="267"/>
      <c r="N166" s="267"/>
    </row>
    <row r="167" spans="1:14" ht="14.25" customHeight="1">
      <c r="A167" s="226"/>
      <c r="B167" s="593"/>
      <c r="C167" s="595"/>
      <c r="D167" s="31">
        <v>4360</v>
      </c>
      <c r="E167" s="35" t="s">
        <v>22</v>
      </c>
      <c r="F167" s="45"/>
      <c r="G167" s="239"/>
      <c r="H167" s="209"/>
      <c r="I167" s="248"/>
      <c r="J167" s="248"/>
      <c r="K167" s="248"/>
      <c r="L167" s="248"/>
      <c r="M167" s="248"/>
      <c r="N167" s="248"/>
    </row>
    <row r="168" spans="1:14" ht="12" customHeight="1">
      <c r="A168" s="226"/>
      <c r="B168" s="593"/>
      <c r="C168" s="595"/>
      <c r="D168" s="43">
        <v>4440</v>
      </c>
      <c r="E168" s="35" t="s">
        <v>26</v>
      </c>
      <c r="F168" s="45"/>
      <c r="G168" s="239"/>
      <c r="H168" s="247"/>
      <c r="I168" s="244"/>
      <c r="J168" s="244"/>
      <c r="K168" s="244"/>
      <c r="L168" s="244"/>
      <c r="M168" s="244"/>
      <c r="N168" s="244"/>
    </row>
    <row r="169" spans="1:14" ht="11.25" customHeight="1">
      <c r="A169" s="226"/>
      <c r="B169" s="594"/>
      <c r="C169" s="596"/>
      <c r="D169" s="27">
        <v>4710</v>
      </c>
      <c r="E169" s="35" t="s">
        <v>29</v>
      </c>
      <c r="F169" s="45"/>
      <c r="G169" s="239"/>
      <c r="H169" s="209"/>
      <c r="I169" s="244"/>
      <c r="J169" s="244"/>
      <c r="K169" s="244"/>
      <c r="L169" s="244"/>
      <c r="M169" s="244"/>
      <c r="N169" s="244"/>
    </row>
    <row r="170" spans="1:14" ht="13.5" customHeight="1">
      <c r="A170" s="65"/>
      <c r="B170" s="60">
        <v>85412</v>
      </c>
      <c r="C170" s="490" t="s">
        <v>82</v>
      </c>
      <c r="D170" s="498"/>
      <c r="E170" s="499"/>
      <c r="F170" s="93">
        <f>F171</f>
        <v>0</v>
      </c>
      <c r="G170" s="239"/>
      <c r="H170" s="257"/>
      <c r="I170" s="244"/>
      <c r="J170" s="244"/>
      <c r="K170" s="244"/>
      <c r="L170" s="244"/>
      <c r="M170" s="244"/>
      <c r="N170" s="244"/>
    </row>
    <row r="171" spans="1:14" ht="23.25" customHeight="1">
      <c r="A171" s="62"/>
      <c r="B171" s="26"/>
      <c r="C171" s="84" t="s">
        <v>83</v>
      </c>
      <c r="D171" s="484" t="s">
        <v>84</v>
      </c>
      <c r="E171" s="485"/>
      <c r="F171" s="94">
        <f>SUM(F172:F174)</f>
        <v>0</v>
      </c>
      <c r="G171" s="239"/>
      <c r="H171" s="247"/>
      <c r="I171" s="270"/>
      <c r="J171" s="270"/>
      <c r="K171" s="270"/>
      <c r="L171" s="270"/>
      <c r="M171" s="270"/>
      <c r="N171" s="270"/>
    </row>
    <row r="172" spans="1:14" ht="14.25" customHeight="1">
      <c r="A172" s="62"/>
      <c r="B172" s="30"/>
      <c r="C172" s="81"/>
      <c r="D172" s="27">
        <v>4210</v>
      </c>
      <c r="E172" s="35" t="s">
        <v>13</v>
      </c>
      <c r="F172" s="45"/>
      <c r="G172" s="239"/>
      <c r="H172" s="246"/>
      <c r="I172" s="248"/>
      <c r="J172" s="248"/>
      <c r="K172" s="248"/>
      <c r="L172" s="248"/>
      <c r="M172" s="248"/>
      <c r="N172" s="248"/>
    </row>
    <row r="173" spans="1:14" ht="14.25" customHeight="1">
      <c r="A173" s="62"/>
      <c r="B173" s="30"/>
      <c r="C173" s="85"/>
      <c r="D173" s="27">
        <v>4220</v>
      </c>
      <c r="E173" s="35" t="s">
        <v>85</v>
      </c>
      <c r="F173" s="45"/>
      <c r="G173" s="239"/>
      <c r="H173" s="129"/>
      <c r="I173" s="244"/>
      <c r="J173" s="244"/>
      <c r="K173" s="244"/>
      <c r="L173" s="244"/>
      <c r="M173" s="244"/>
      <c r="N173" s="244"/>
    </row>
    <row r="174" spans="1:14" ht="14.25" customHeight="1">
      <c r="A174" s="62"/>
      <c r="B174" s="57"/>
      <c r="C174" s="49"/>
      <c r="D174" s="27">
        <v>4300</v>
      </c>
      <c r="E174" s="35" t="s">
        <v>86</v>
      </c>
      <c r="F174" s="45"/>
      <c r="G174" s="239"/>
      <c r="H174" s="120"/>
      <c r="I174" s="271"/>
      <c r="J174" s="271"/>
      <c r="K174" s="271"/>
      <c r="L174" s="271"/>
      <c r="M174" s="271"/>
      <c r="N174" s="271"/>
    </row>
    <row r="175" spans="1:14" ht="14.25" customHeight="1">
      <c r="A175" s="65"/>
      <c r="B175" s="86">
        <v>85415</v>
      </c>
      <c r="C175" s="489" t="s">
        <v>87</v>
      </c>
      <c r="D175" s="489"/>
      <c r="E175" s="490"/>
      <c r="F175" s="93">
        <f>F176+F179+F181</f>
        <v>0</v>
      </c>
      <c r="G175" s="239"/>
      <c r="H175" s="120"/>
      <c r="I175" s="248"/>
      <c r="J175" s="248"/>
      <c r="K175" s="248"/>
      <c r="L175" s="248"/>
      <c r="M175" s="248"/>
      <c r="N175" s="248"/>
    </row>
    <row r="176" spans="1:14" ht="14.25" customHeight="1">
      <c r="A176" s="87"/>
      <c r="B176" s="88"/>
      <c r="C176" s="48" t="s">
        <v>88</v>
      </c>
      <c r="D176" s="484" t="s">
        <v>89</v>
      </c>
      <c r="E176" s="485"/>
      <c r="F176" s="94">
        <f>F177+F178</f>
        <v>0</v>
      </c>
      <c r="G176" s="239"/>
      <c r="H176" s="120"/>
      <c r="I176" s="271"/>
      <c r="J176" s="271"/>
      <c r="K176" s="271"/>
      <c r="L176" s="271"/>
      <c r="M176" s="271"/>
      <c r="N176" s="271"/>
    </row>
    <row r="177" spans="1:14" ht="14.25" customHeight="1">
      <c r="A177" s="87"/>
      <c r="B177" s="88"/>
      <c r="C177" s="89"/>
      <c r="D177" s="43">
        <v>3240</v>
      </c>
      <c r="E177" s="35" t="s">
        <v>182</v>
      </c>
      <c r="F177" s="45">
        <v>0</v>
      </c>
      <c r="G177" s="239"/>
      <c r="H177" s="120"/>
      <c r="I177" s="271"/>
      <c r="J177" s="271"/>
      <c r="K177" s="271"/>
      <c r="L177" s="271"/>
      <c r="M177" s="271"/>
      <c r="N177" s="271"/>
    </row>
    <row r="178" spans="1:14" ht="14.25" customHeight="1">
      <c r="A178" s="87"/>
      <c r="B178" s="88"/>
      <c r="C178" s="90"/>
      <c r="D178" s="43">
        <v>3260</v>
      </c>
      <c r="E178" s="35" t="s">
        <v>130</v>
      </c>
      <c r="F178" s="45">
        <v>0</v>
      </c>
      <c r="G178" s="239"/>
      <c r="H178" s="120"/>
      <c r="I178" s="244"/>
      <c r="J178" s="244"/>
      <c r="K178" s="244"/>
      <c r="L178" s="244"/>
      <c r="M178" s="244"/>
      <c r="N178" s="244"/>
    </row>
    <row r="179" spans="1:14" ht="14.25" customHeight="1">
      <c r="A179" s="87"/>
      <c r="B179" s="88"/>
      <c r="C179" s="48" t="s">
        <v>92</v>
      </c>
      <c r="D179" s="484" t="s">
        <v>93</v>
      </c>
      <c r="E179" s="485"/>
      <c r="F179" s="94">
        <f>F180</f>
        <v>0</v>
      </c>
      <c r="G179" s="239"/>
      <c r="H179" s="120"/>
      <c r="I179" s="244"/>
      <c r="J179" s="244"/>
      <c r="K179" s="244"/>
      <c r="L179" s="244"/>
      <c r="M179" s="244"/>
      <c r="N179" s="244"/>
    </row>
    <row r="180" spans="1:14" ht="14.25" customHeight="1">
      <c r="A180" s="87"/>
      <c r="B180" s="88"/>
      <c r="C180" s="91"/>
      <c r="D180" s="27">
        <v>3260</v>
      </c>
      <c r="E180" s="35" t="s">
        <v>136</v>
      </c>
      <c r="F180" s="45"/>
      <c r="G180" s="239"/>
      <c r="H180" s="120"/>
      <c r="I180" s="271"/>
      <c r="J180" s="271"/>
      <c r="K180" s="271"/>
      <c r="L180" s="271"/>
      <c r="M180" s="271"/>
      <c r="N180" s="271"/>
    </row>
    <row r="181" spans="1:14" ht="14.25" customHeight="1">
      <c r="A181" s="87"/>
      <c r="B181" s="88"/>
      <c r="C181" s="48" t="s">
        <v>95</v>
      </c>
      <c r="D181" s="495" t="s">
        <v>96</v>
      </c>
      <c r="E181" s="494"/>
      <c r="F181" s="94">
        <f>F182</f>
        <v>0</v>
      </c>
      <c r="G181" s="239"/>
      <c r="H181" s="120"/>
      <c r="I181" s="244"/>
      <c r="J181" s="244"/>
      <c r="K181" s="244"/>
      <c r="L181" s="244"/>
      <c r="M181" s="244"/>
      <c r="N181" s="244"/>
    </row>
    <row r="182" spans="1:14" ht="14.25" customHeight="1">
      <c r="A182" s="87"/>
      <c r="B182" s="92"/>
      <c r="C182" s="91"/>
      <c r="D182" s="27">
        <v>3260</v>
      </c>
      <c r="E182" s="35" t="s">
        <v>97</v>
      </c>
      <c r="F182" s="45">
        <v>0</v>
      </c>
      <c r="G182" s="239"/>
      <c r="H182" s="120"/>
      <c r="I182" s="271"/>
      <c r="J182" s="271"/>
      <c r="K182" s="271"/>
      <c r="L182" s="271"/>
      <c r="M182" s="271"/>
      <c r="N182" s="271"/>
    </row>
    <row r="183" spans="1:14" ht="14.25" customHeight="1">
      <c r="A183" s="87"/>
      <c r="B183" s="86">
        <v>85416</v>
      </c>
      <c r="C183" s="489" t="s">
        <v>98</v>
      </c>
      <c r="D183" s="489"/>
      <c r="E183" s="490"/>
      <c r="F183" s="20">
        <f>F184</f>
        <v>0</v>
      </c>
      <c r="G183" s="272"/>
      <c r="H183" s="120"/>
      <c r="I183" s="244"/>
      <c r="J183" s="244"/>
      <c r="K183" s="244"/>
      <c r="L183" s="244"/>
      <c r="M183" s="244"/>
      <c r="N183" s="244"/>
    </row>
    <row r="184" spans="1:14" ht="14.25" customHeight="1">
      <c r="A184" s="87"/>
      <c r="B184" s="26"/>
      <c r="C184" s="84" t="s">
        <v>99</v>
      </c>
      <c r="D184" s="484" t="s">
        <v>100</v>
      </c>
      <c r="E184" s="485"/>
      <c r="F184" s="24">
        <f>F185+F186</f>
        <v>0</v>
      </c>
    </row>
    <row r="185" spans="1:14" ht="14.25" customHeight="1">
      <c r="A185" s="87"/>
      <c r="B185" s="30"/>
      <c r="C185" s="228"/>
      <c r="D185" s="27">
        <v>3240</v>
      </c>
      <c r="E185" s="35" t="s">
        <v>101</v>
      </c>
      <c r="F185" s="29"/>
    </row>
    <row r="186" spans="1:14" ht="14.25" customHeight="1">
      <c r="A186" s="87"/>
      <c r="B186" s="88"/>
      <c r="C186" s="229"/>
      <c r="D186" s="27">
        <v>3240</v>
      </c>
      <c r="E186" s="35" t="s">
        <v>166</v>
      </c>
      <c r="F186" s="29"/>
    </row>
    <row r="187" spans="1:14" ht="14.25" customHeight="1">
      <c r="A187" s="65"/>
      <c r="B187" s="86">
        <v>85446</v>
      </c>
      <c r="C187" s="491" t="s">
        <v>46</v>
      </c>
      <c r="D187" s="492"/>
      <c r="E187" s="493"/>
      <c r="F187" s="93">
        <f>F188</f>
        <v>0</v>
      </c>
    </row>
    <row r="188" spans="1:14" ht="14.25" customHeight="1">
      <c r="A188" s="62"/>
      <c r="B188" s="30"/>
      <c r="C188" s="23" t="s">
        <v>47</v>
      </c>
      <c r="D188" s="494" t="s">
        <v>46</v>
      </c>
      <c r="E188" s="495"/>
      <c r="F188" s="94">
        <f>SUM(F189:F189)</f>
        <v>0</v>
      </c>
    </row>
    <row r="189" spans="1:14">
      <c r="A189" s="78"/>
      <c r="B189" s="57"/>
      <c r="C189" s="57"/>
      <c r="D189" s="27">
        <v>4700</v>
      </c>
      <c r="E189" s="35" t="s">
        <v>49</v>
      </c>
      <c r="F189" s="45"/>
    </row>
    <row r="190" spans="1:14">
      <c r="A190" s="486" t="s">
        <v>103</v>
      </c>
      <c r="B190" s="487"/>
      <c r="C190" s="487"/>
      <c r="D190" s="487"/>
      <c r="E190" s="488"/>
      <c r="F190" s="93">
        <f>F15+F155</f>
        <v>873696</v>
      </c>
    </row>
    <row r="191" spans="1:14">
      <c r="A191" s="140"/>
      <c r="B191" s="192"/>
      <c r="C191" s="191"/>
      <c r="D191" s="140"/>
      <c r="E191" s="177"/>
      <c r="F191" s="278"/>
    </row>
    <row r="192" spans="1:14" ht="14.25" customHeight="1">
      <c r="A192" s="559"/>
      <c r="B192" s="559"/>
      <c r="C192" s="559"/>
      <c r="D192" s="559"/>
      <c r="E192" s="559"/>
      <c r="F192" s="559"/>
    </row>
    <row r="193" spans="1:6" ht="14.25" customHeight="1">
      <c r="A193" s="140"/>
      <c r="B193" s="275"/>
      <c r="C193" s="171"/>
      <c r="D193" s="124"/>
      <c r="E193" s="276"/>
      <c r="F193" s="195"/>
    </row>
    <row r="194" spans="1:6">
      <c r="A194" s="137"/>
      <c r="B194" s="277"/>
      <c r="C194" s="124"/>
      <c r="D194" s="276"/>
      <c r="E194" s="195"/>
      <c r="F194" s="195"/>
    </row>
    <row r="195" spans="1:6">
      <c r="A195" s="140"/>
      <c r="B195" s="192"/>
      <c r="C195" s="191"/>
      <c r="D195" s="140"/>
      <c r="E195" s="177"/>
      <c r="F195" s="278"/>
    </row>
    <row r="196" spans="1:6">
      <c r="A196" s="177"/>
      <c r="B196" s="177"/>
      <c r="C196" s="177"/>
      <c r="D196" s="177"/>
      <c r="E196" s="177"/>
      <c r="F196" s="177"/>
    </row>
    <row r="197" spans="1:6" ht="14.25" customHeight="1">
      <c r="A197" s="559"/>
      <c r="B197" s="559"/>
      <c r="C197" s="559"/>
      <c r="D197" s="559"/>
      <c r="E197" s="559"/>
      <c r="F197" s="559"/>
    </row>
  </sheetData>
  <mergeCells count="64">
    <mergeCell ref="A16:A96"/>
    <mergeCell ref="C16:E16"/>
    <mergeCell ref="D17:E17"/>
    <mergeCell ref="I25:I26"/>
    <mergeCell ref="J25:K26"/>
    <mergeCell ref="M5:M11"/>
    <mergeCell ref="N5:N11"/>
    <mergeCell ref="A12:F12"/>
    <mergeCell ref="J12:K12"/>
    <mergeCell ref="B15:E15"/>
    <mergeCell ref="L25:L26"/>
    <mergeCell ref="M25:M26"/>
    <mergeCell ref="N25:N26"/>
    <mergeCell ref="I27:I36"/>
    <mergeCell ref="J27:J36"/>
    <mergeCell ref="K27:K36"/>
    <mergeCell ref="L27:L36"/>
    <mergeCell ref="M27:M36"/>
    <mergeCell ref="N27:N36"/>
    <mergeCell ref="C98:E98"/>
    <mergeCell ref="D50:E50"/>
    <mergeCell ref="D52:E52"/>
    <mergeCell ref="C54:E54"/>
    <mergeCell ref="D55:E55"/>
    <mergeCell ref="D73:E73"/>
    <mergeCell ref="C75:E75"/>
    <mergeCell ref="D76:E76"/>
    <mergeCell ref="C82:E82"/>
    <mergeCell ref="B83:B96"/>
    <mergeCell ref="D83:E83"/>
    <mergeCell ref="C84:C96"/>
    <mergeCell ref="D142:E142"/>
    <mergeCell ref="D99:E99"/>
    <mergeCell ref="C110:E110"/>
    <mergeCell ref="D111:E111"/>
    <mergeCell ref="D121:E121"/>
    <mergeCell ref="C123:E123"/>
    <mergeCell ref="D124:E124"/>
    <mergeCell ref="C126:E126"/>
    <mergeCell ref="D127:E127"/>
    <mergeCell ref="D129:E129"/>
    <mergeCell ref="D133:E133"/>
    <mergeCell ref="D140:E140"/>
    <mergeCell ref="D181:E181"/>
    <mergeCell ref="A143:A154"/>
    <mergeCell ref="B143:B154"/>
    <mergeCell ref="D153:E153"/>
    <mergeCell ref="B155:E155"/>
    <mergeCell ref="C156:E156"/>
    <mergeCell ref="B157:B169"/>
    <mergeCell ref="D157:E157"/>
    <mergeCell ref="C158:C169"/>
    <mergeCell ref="C170:E170"/>
    <mergeCell ref="D171:E171"/>
    <mergeCell ref="C175:E175"/>
    <mergeCell ref="D176:E176"/>
    <mergeCell ref="D179:E179"/>
    <mergeCell ref="A197:F197"/>
    <mergeCell ref="C183:E183"/>
    <mergeCell ref="D184:E184"/>
    <mergeCell ref="C187:E187"/>
    <mergeCell ref="D188:E188"/>
    <mergeCell ref="A190:E190"/>
    <mergeCell ref="A192:F192"/>
  </mergeCells>
  <pageMargins left="0.31496062992125984" right="0.47244094488188981" top="0.39370078740157483" bottom="0.23622047244094491" header="0.15748031496062992" footer="0.19685039370078741"/>
  <pageSetup paperSize="9" scale="80" orientation="portrait" r:id="rId1"/>
  <rowBreaks count="2" manualBreakCount="2">
    <brk id="74" max="13" man="1"/>
    <brk id="154" max="1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SP65</vt:lpstr>
      <vt:lpstr>SP68</vt:lpstr>
      <vt:lpstr>SP92</vt:lpstr>
      <vt:lpstr>SP267</vt:lpstr>
      <vt:lpstr>SP391</vt:lpstr>
      <vt:lpstr>SP 392</vt:lpstr>
      <vt:lpstr>SP396</vt:lpstr>
      <vt:lpstr>'SP 392'!Obszar_wydruku</vt:lpstr>
      <vt:lpstr>'SP267'!Obszar_wydruku</vt:lpstr>
      <vt:lpstr>'SP391'!Obszar_wydruku</vt:lpstr>
      <vt:lpstr>'SP396'!Obszar_wydruku</vt:lpstr>
      <vt:lpstr>'SP65'!Obszar_wydruku</vt:lpstr>
      <vt:lpstr>'SP68'!Obszar_wydruku</vt:lpstr>
      <vt:lpstr>'SP92'!Obszar_wydruku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kwach</dc:creator>
  <cp:lastModifiedBy>Bogusława Ferenc</cp:lastModifiedBy>
  <dcterms:created xsi:type="dcterms:W3CDTF">2021-09-17T13:34:38Z</dcterms:created>
  <dcterms:modified xsi:type="dcterms:W3CDTF">2021-09-20T10:27:00Z</dcterms:modified>
</cp:coreProperties>
</file>