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8" activeTab="5"/>
  </bookViews>
  <sheets>
    <sheet name="SP 65" sheetId="1" r:id="rId1"/>
    <sheet name="SP 68" sheetId="2" r:id="rId2"/>
    <sheet name="SP 92" sheetId="3" r:id="rId3"/>
    <sheet name="SP 267" sheetId="4" r:id="rId4"/>
    <sheet name="SP 391" sheetId="5" r:id="rId5"/>
    <sheet name="SP 392" sheetId="6" r:id="rId6"/>
  </sheets>
  <definedNames/>
  <calcPr fullCalcOnLoad="1"/>
</workbook>
</file>

<file path=xl/sharedStrings.xml><?xml version="1.0" encoding="utf-8"?>
<sst xmlns="http://schemas.openxmlformats.org/spreadsheetml/2006/main" count="594" uniqueCount="102">
  <si>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</si>
  <si>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</si>
  <si>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</si>
  <si>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</si>
  <si>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</si>
  <si>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</si>
  <si>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</si>
  <si>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</si>
  <si>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</si>
  <si>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</si>
  <si>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</si>
  <si>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</si>
  <si>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</si>
  <si>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</si>
  <si>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</si>
  <si>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SZKOŁA PODSTAWOWA nr 65</t>
  </si>
  <si>
    <t>SZKOŁA PODSTAWOWA nr 68</t>
  </si>
  <si>
    <t>SZKOŁA PODSTAWOWA nr 92</t>
  </si>
  <si>
    <t>SZKOŁA PODSTAWOWA nr 267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</si>
  <si>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</si>
  <si>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</si>
  <si>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</si>
  <si>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</si>
  <si>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</si>
  <si>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</si>
  <si>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</si>
  <si>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</si>
  <si>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</si>
  <si>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</si>
  <si>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</si>
  <si>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</si>
  <si>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</si>
  <si>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</si>
  <si>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</si>
  <si>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</si>
  <si>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</si>
  <si>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</si>
  <si>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</si>
  <si>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</si>
  <si>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</si>
  <si>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</si>
  <si>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</si>
  <si>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</si>
  <si>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</si>
  <si>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</si>
  <si>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</si>
  <si>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</si>
  <si>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</si>
  <si>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</si>
  <si>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</si>
  <si>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</si>
  <si>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</si>
  <si>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</si>
  <si>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</si>
  <si>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</si>
  <si>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</si>
  <si>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</si>
  <si>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</si>
  <si>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</si>
  <si>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</si>
  <si>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</si>
  <si>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</si>
  <si>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</si>
  <si>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</si>
  <si>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</si>
  <si>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</si>
  <si>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</si>
  <si>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</si>
  <si>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</si>
  <si>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</si>
  <si>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</si>
  <si>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</si>
  <si>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</si>
  <si>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</si>
  <si>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</si>
  <si>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</si>
  <si>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</si>
  <si>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</si>
  <si>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80101</t>
  </si>
  <si>
    <t>096</t>
  </si>
  <si>
    <t>Otrzymane spadki, zapisy i darowizny w postaci pieniężnej</t>
  </si>
  <si>
    <t>6060</t>
  </si>
  <si>
    <t>Wydatki na zakupy inwestycyjne jednostek budżetowych</t>
  </si>
  <si>
    <t>4520</t>
  </si>
  <si>
    <t xml:space="preserve"> Opłaty na rzecz budżetów jednostek samorzadu terytorialnego</t>
  </si>
  <si>
    <t xml:space="preserve"> Opłaty z tyt zakupu usług telekomunikacyjnych</t>
  </si>
  <si>
    <t>4190</t>
  </si>
  <si>
    <t>Nagrody konkursowe</t>
  </si>
  <si>
    <t>067</t>
  </si>
  <si>
    <t>Wpływy z  opłat za korzystanie z wyżywienia w jednostkach realizujacych zadania z zakresu wychowania przedszkolnego</t>
  </si>
  <si>
    <t>Wpływy z tytułu opłat i kosztów sądowych oraz innych opłat uiszczanych na rzecz Skarbu Państwa z tytułu postępowania sądowego i prokuratorskiego</t>
  </si>
  <si>
    <t xml:space="preserve">Wpływy z opłat egzaminacyjnych oraz opłat za wydawanie świadectw, dyplomów, zaświadczeń, certyfikatów i ich duplikatów </t>
  </si>
  <si>
    <t>061</t>
  </si>
  <si>
    <t>SZKOŁA PODSTAWOWA nr 392</t>
  </si>
  <si>
    <t>SZKOŁA PODSTAWOWA nr 391</t>
  </si>
  <si>
    <t>064</t>
  </si>
  <si>
    <t>Warszawa, dnia 14 sierpnia 2020 r.</t>
  </si>
  <si>
    <t xml:space="preserve">netto </t>
  </si>
  <si>
    <t>VAT</t>
  </si>
  <si>
    <t>426,427,436,448,452</t>
  </si>
  <si>
    <t>PLAN DOCHODÓW GROMADZONYCH NA WYDZIELONYCH RACHUNKACH JEDNOSTEK BUDŻETOWYCH PROWADZĄCYCH DZIAŁALNOŚĆ OKREŚLONĄ W USTAWIE O SYSTEMIE OŚWIATY I WYDATKÓW NIMI FINANSOWANYCH NA ROK 2021</t>
  </si>
  <si>
    <t xml:space="preserve">Plan na rok 2021 r.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</si>
</sst>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44" fontId="1" fillId="0" borderId="0" xfId="58" applyAlignment="1">
      <alignment vertical="center"/>
    </xf>
    <xf numFmtId="44" fontId="0" fillId="0" borderId="0" xfId="0" applyNumberForma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I61"/>
  <sheetViews>
    <sheetView zoomScalePageLayoutView="0" workbookViewId="0" topLeftCell="A1">
      <selection activeCell="J1" sqref="J1:M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51.75" customHeight="1">
      <c r="B4" s="81" t="s">
        <v>100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15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5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7" t="s">
        <v>101</v>
      </c>
      <c r="G7" s="77" t="s">
        <v>2</v>
      </c>
      <c r="H7" s="77" t="s">
        <v>3</v>
      </c>
      <c r="I7" s="79" t="s">
        <v>4</v>
      </c>
    </row>
    <row r="8" spans="1:9" ht="13.5" customHeight="1">
      <c r="A8" s="86"/>
      <c r="B8" s="84"/>
      <c r="C8" s="76"/>
      <c r="D8" s="76"/>
      <c r="E8" s="76"/>
      <c r="F8" s="78"/>
      <c r="G8" s="78"/>
      <c r="H8" s="78"/>
      <c r="I8" s="80"/>
    </row>
    <row r="9" spans="1:9" ht="13.5" customHeight="1">
      <c r="A9" s="86"/>
      <c r="B9" s="84"/>
      <c r="C9" s="76"/>
      <c r="D9" s="76"/>
      <c r="E9" s="76"/>
      <c r="F9" s="78"/>
      <c r="G9" s="78"/>
      <c r="H9" s="78"/>
      <c r="I9" s="80"/>
    </row>
    <row r="10" spans="1:9" ht="12.75" customHeight="1" hidden="1">
      <c r="A10" s="86"/>
      <c r="B10" s="48"/>
      <c r="C10" s="6"/>
      <c r="D10" s="6"/>
      <c r="E10" s="6"/>
      <c r="F10" s="78"/>
      <c r="G10" s="78"/>
      <c r="H10" s="78"/>
      <c r="I10" s="80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>
        <v>0</v>
      </c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833500</v>
      </c>
      <c r="G13" s="7">
        <f>SUM(G14:G22)</f>
        <v>0</v>
      </c>
      <c r="H13" s="7">
        <f>SUM(H14:H22)</f>
        <v>0</v>
      </c>
      <c r="I13" s="25">
        <f>SUM(I14:I22)</f>
        <v>833500</v>
      </c>
    </row>
    <row r="14" spans="1:9" s="8" customFormat="1" ht="42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26">
        <f aca="true" t="shared" si="0" ref="I14:I22">F14-G14+H14</f>
        <v>100</v>
      </c>
    </row>
    <row r="15" spans="1:9" s="8" customFormat="1" ht="47.25" customHeight="1">
      <c r="A15" s="58"/>
      <c r="B15" s="46" t="s">
        <v>90</v>
      </c>
      <c r="C15" s="16"/>
      <c r="D15" s="16"/>
      <c r="E15" s="17" t="s">
        <v>95</v>
      </c>
      <c r="F15" s="44">
        <v>500</v>
      </c>
      <c r="G15" s="44"/>
      <c r="H15" s="44"/>
      <c r="I15" s="26">
        <f t="shared" si="0"/>
        <v>500</v>
      </c>
    </row>
    <row r="16" spans="1:9" s="8" customFormat="1" ht="34.5" customHeight="1">
      <c r="A16" s="58"/>
      <c r="B16" s="18" t="s">
        <v>89</v>
      </c>
      <c r="C16" s="17"/>
      <c r="D16" s="17"/>
      <c r="E16" s="17" t="s">
        <v>88</v>
      </c>
      <c r="F16" s="44">
        <v>25000</v>
      </c>
      <c r="G16" s="44"/>
      <c r="H16" s="44"/>
      <c r="I16" s="26">
        <f t="shared" si="0"/>
        <v>25000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600</v>
      </c>
      <c r="G17" s="9"/>
      <c r="H17" s="9"/>
      <c r="I17" s="26">
        <f t="shared" si="0"/>
        <v>600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130000</v>
      </c>
      <c r="G18" s="9"/>
      <c r="H18" s="9"/>
      <c r="I18" s="26">
        <f t="shared" si="0"/>
        <v>130000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677000</v>
      </c>
      <c r="G19" s="9"/>
      <c r="H19" s="9"/>
      <c r="I19" s="26">
        <f t="shared" si="0"/>
        <v>677000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300</v>
      </c>
      <c r="G20" s="9"/>
      <c r="H20" s="9"/>
      <c r="I20" s="26">
        <f t="shared" si="0"/>
        <v>300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/>
      <c r="G22" s="9"/>
      <c r="H22" s="9"/>
      <c r="I22" s="26">
        <f t="shared" si="0"/>
        <v>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833500</v>
      </c>
      <c r="G23" s="7">
        <f>G24+G48</f>
        <v>0</v>
      </c>
      <c r="H23" s="7">
        <f>H24+H48</f>
        <v>0</v>
      </c>
      <c r="I23" s="25">
        <f>I24+I48</f>
        <v>833500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833500</v>
      </c>
      <c r="G24" s="14">
        <f>SUM(G25:G47)</f>
        <v>0</v>
      </c>
      <c r="H24" s="14">
        <f>SUM(H25:H47)</f>
        <v>0</v>
      </c>
      <c r="I24" s="28">
        <f>SUM(I25:I47)</f>
        <v>833500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50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 t="shared" si="1"/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2000</v>
      </c>
      <c r="G28" s="9"/>
      <c r="H28" s="9"/>
      <c r="I28" s="26">
        <f t="shared" si="1"/>
        <v>2000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39200</v>
      </c>
      <c r="G29" s="9"/>
      <c r="H29" s="9">
        <v>0</v>
      </c>
      <c r="I29" s="26">
        <f t="shared" si="1"/>
        <v>39200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535000</v>
      </c>
      <c r="G30" s="9"/>
      <c r="H30" s="9"/>
      <c r="I30" s="26">
        <f t="shared" si="1"/>
        <v>535000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8000</v>
      </c>
      <c r="G31" s="9"/>
      <c r="H31" s="9"/>
      <c r="I31" s="26">
        <f t="shared" si="1"/>
        <v>8000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37000</v>
      </c>
      <c r="G32" s="9"/>
      <c r="H32" s="9"/>
      <c r="I32" s="26">
        <f t="shared" si="1"/>
        <v>37000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15000</v>
      </c>
      <c r="G33" s="9">
        <v>0</v>
      </c>
      <c r="H33" s="9"/>
      <c r="I33" s="26">
        <f t="shared" si="1"/>
        <v>15000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167000</v>
      </c>
      <c r="G34" s="9"/>
      <c r="H34" s="9"/>
      <c r="I34" s="26">
        <f t="shared" si="1"/>
        <v>167000</v>
      </c>
    </row>
    <row r="35" spans="1:9" ht="17.25" customHeight="1">
      <c r="A35" s="62"/>
      <c r="B35" s="52" t="s">
        <v>85</v>
      </c>
      <c r="C35" s="22"/>
      <c r="D35" s="22"/>
      <c r="E35" s="22" t="s">
        <v>51</v>
      </c>
      <c r="F35" s="9">
        <v>0</v>
      </c>
      <c r="G35" s="9">
        <v>0</v>
      </c>
      <c r="H35" s="9"/>
      <c r="I35" s="26">
        <f>F35-G35+H35</f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3000</v>
      </c>
      <c r="G36" s="9"/>
      <c r="H36" s="9"/>
      <c r="I36" s="26">
        <f t="shared" si="1"/>
        <v>3000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1000</v>
      </c>
      <c r="G38" s="9"/>
      <c r="H38" s="9"/>
      <c r="I38" s="26">
        <f t="shared" si="1"/>
        <v>1000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500</v>
      </c>
      <c r="G39" s="9"/>
      <c r="H39" s="9"/>
      <c r="I39" s="26">
        <f t="shared" si="1"/>
        <v>500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500</v>
      </c>
      <c r="G41" s="9"/>
      <c r="H41" s="9"/>
      <c r="I41" s="26">
        <f t="shared" si="1"/>
        <v>500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24300</v>
      </c>
      <c r="G42" s="9"/>
      <c r="H42" s="9"/>
      <c r="I42" s="26">
        <f t="shared" si="1"/>
        <v>24300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 t="shared" si="1"/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1000</v>
      </c>
      <c r="G44" s="9"/>
      <c r="H44" s="9"/>
      <c r="I44" s="26">
        <f t="shared" si="1"/>
        <v>1000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/>
      <c r="G45" s="9"/>
      <c r="H45" s="9"/>
      <c r="I45" s="26">
        <f t="shared" si="1"/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 t="shared" si="1"/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 t="shared" si="1"/>
        <v>0</v>
      </c>
    </row>
    <row r="48" spans="1:9" ht="15.75" customHeight="1">
      <c r="A48" s="63">
        <v>2</v>
      </c>
      <c r="B48" s="53" t="s">
        <v>12</v>
      </c>
      <c r="C48" s="12"/>
      <c r="D48" s="12"/>
      <c r="E48" s="12"/>
      <c r="F48" s="14">
        <f>F49+F50</f>
        <v>0</v>
      </c>
      <c r="G48" s="14"/>
      <c r="H48" s="14"/>
      <c r="I48" s="28">
        <f>I49+I50</f>
        <v>0</v>
      </c>
    </row>
    <row r="49" spans="1:9" ht="23.25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 t="shared" si="1"/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 t="shared" si="1"/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A53" s="1" t="s">
        <v>96</v>
      </c>
    </row>
    <row r="55" spans="2:3" ht="12.75">
      <c r="B55" s="73">
        <f>I18/123%</f>
        <v>105691.05691056911</v>
      </c>
      <c r="C55" s="1" t="s">
        <v>97</v>
      </c>
    </row>
    <row r="56" spans="2:3" ht="12.75">
      <c r="B56" s="74">
        <f>B55*23%</f>
        <v>24308.943089430897</v>
      </c>
      <c r="C56" s="1" t="s">
        <v>98</v>
      </c>
    </row>
    <row r="57" ht="12.75">
      <c r="B57" s="74">
        <f>B56+B55</f>
        <v>130000</v>
      </c>
    </row>
    <row r="59" spans="2:3" ht="12.75">
      <c r="B59" s="74">
        <f>B55/2</f>
        <v>52845.528455284555</v>
      </c>
      <c r="C59" s="72">
        <v>0.5</v>
      </c>
    </row>
    <row r="60" spans="2:3" ht="12.75">
      <c r="B60" s="73">
        <f>I32+I33+I35+I39+I41</f>
        <v>53000</v>
      </c>
      <c r="C60" s="1" t="s">
        <v>99</v>
      </c>
    </row>
    <row r="61" ht="12.75">
      <c r="B61" s="74">
        <f>B59+-B60</f>
        <v>-154.4715447154449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2:I61"/>
  <sheetViews>
    <sheetView zoomScalePageLayoutView="0" workbookViewId="0" topLeftCell="B11">
      <selection activeCell="J1" sqref="J1:R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8.75" customHeight="1">
      <c r="B4" s="81" t="s">
        <v>100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16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5" t="s">
        <v>1</v>
      </c>
      <c r="B7" s="87" t="s">
        <v>19</v>
      </c>
      <c r="C7" s="75" t="s">
        <v>20</v>
      </c>
      <c r="D7" s="75" t="s">
        <v>21</v>
      </c>
      <c r="E7" s="75" t="s">
        <v>22</v>
      </c>
      <c r="F7" s="77" t="s">
        <v>101</v>
      </c>
      <c r="G7" s="77" t="s">
        <v>2</v>
      </c>
      <c r="H7" s="77" t="s">
        <v>3</v>
      </c>
      <c r="I7" s="79" t="s">
        <v>4</v>
      </c>
    </row>
    <row r="8" spans="1:9" ht="13.5" customHeight="1">
      <c r="A8" s="86"/>
      <c r="B8" s="88"/>
      <c r="C8" s="76"/>
      <c r="D8" s="76"/>
      <c r="E8" s="76"/>
      <c r="F8" s="78"/>
      <c r="G8" s="78"/>
      <c r="H8" s="78"/>
      <c r="I8" s="80"/>
    </row>
    <row r="9" spans="1:9" ht="13.5" customHeight="1">
      <c r="A9" s="86"/>
      <c r="B9" s="88"/>
      <c r="C9" s="76"/>
      <c r="D9" s="76"/>
      <c r="E9" s="76"/>
      <c r="F9" s="78"/>
      <c r="G9" s="78"/>
      <c r="H9" s="78"/>
      <c r="I9" s="80"/>
    </row>
    <row r="10" spans="1:9" ht="12.75" customHeight="1" hidden="1">
      <c r="A10" s="86"/>
      <c r="B10" s="33"/>
      <c r="C10" s="6"/>
      <c r="D10" s="6"/>
      <c r="E10" s="6"/>
      <c r="F10" s="78"/>
      <c r="G10" s="78"/>
      <c r="H10" s="78"/>
      <c r="I10" s="80"/>
    </row>
    <row r="11" spans="1:9" ht="9.75" customHeight="1">
      <c r="A11" s="57" t="s">
        <v>23</v>
      </c>
      <c r="B11" s="23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34" t="s">
        <v>6</v>
      </c>
      <c r="C12" s="15"/>
      <c r="D12" s="15"/>
      <c r="E12" s="15"/>
      <c r="F12" s="7">
        <v>0</v>
      </c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27" t="s">
        <v>8</v>
      </c>
      <c r="C13" s="16">
        <v>801</v>
      </c>
      <c r="D13" s="16" t="s">
        <v>78</v>
      </c>
      <c r="E13" s="16"/>
      <c r="F13" s="7">
        <f>SUM(F14:F22)</f>
        <v>627500</v>
      </c>
      <c r="G13" s="7">
        <f>SUM(G14:G22)</f>
        <v>0</v>
      </c>
      <c r="H13" s="7">
        <f>SUM(H14:H22)</f>
        <v>0</v>
      </c>
      <c r="I13" s="25">
        <f>SUM(I14:I22)</f>
        <v>627500</v>
      </c>
    </row>
    <row r="14" spans="1:9" s="8" customFormat="1" ht="38.2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26">
        <f>F14-G14+H14</f>
        <v>100</v>
      </c>
    </row>
    <row r="15" spans="1:9" s="8" customFormat="1" ht="47.25" customHeight="1">
      <c r="A15" s="58"/>
      <c r="B15" s="67" t="s">
        <v>90</v>
      </c>
      <c r="C15" s="16"/>
      <c r="D15" s="16"/>
      <c r="E15" s="17" t="s">
        <v>95</v>
      </c>
      <c r="F15" s="44">
        <v>300</v>
      </c>
      <c r="G15" s="44"/>
      <c r="H15" s="44"/>
      <c r="I15" s="26">
        <f>F15-G15+H15</f>
        <v>300</v>
      </c>
    </row>
    <row r="16" spans="1:9" s="8" customFormat="1" ht="39" customHeight="1">
      <c r="A16" s="58"/>
      <c r="B16" s="36" t="s">
        <v>89</v>
      </c>
      <c r="C16" s="17"/>
      <c r="D16" s="17"/>
      <c r="E16" s="17" t="s">
        <v>88</v>
      </c>
      <c r="F16" s="44">
        <v>32000</v>
      </c>
      <c r="G16" s="44"/>
      <c r="H16" s="44"/>
      <c r="I16" s="26">
        <f>F16-G16+H16</f>
        <v>32000</v>
      </c>
    </row>
    <row r="17" spans="1:9" s="8" customFormat="1" ht="17.25" customHeight="1">
      <c r="A17" s="58"/>
      <c r="B17" s="35" t="s">
        <v>32</v>
      </c>
      <c r="C17" s="17"/>
      <c r="D17" s="17"/>
      <c r="E17" s="17" t="s">
        <v>37</v>
      </c>
      <c r="F17" s="9">
        <v>300</v>
      </c>
      <c r="G17" s="9"/>
      <c r="H17" s="9"/>
      <c r="I17" s="26">
        <f aca="true" t="shared" si="0" ref="I17:I22">F17-G17+H17</f>
        <v>300</v>
      </c>
    </row>
    <row r="18" spans="1:9" s="8" customFormat="1" ht="15.75" customHeight="1">
      <c r="A18" s="59"/>
      <c r="B18" s="35" t="s">
        <v>33</v>
      </c>
      <c r="C18" s="17"/>
      <c r="D18" s="17"/>
      <c r="E18" s="17" t="s">
        <v>38</v>
      </c>
      <c r="F18" s="9">
        <v>55000</v>
      </c>
      <c r="G18" s="9"/>
      <c r="H18" s="9"/>
      <c r="I18" s="26">
        <f t="shared" si="0"/>
        <v>55000</v>
      </c>
    </row>
    <row r="19" spans="1:9" ht="12.75">
      <c r="A19" s="60"/>
      <c r="B19" s="36" t="s">
        <v>34</v>
      </c>
      <c r="C19" s="18"/>
      <c r="D19" s="18"/>
      <c r="E19" s="18" t="s">
        <v>39</v>
      </c>
      <c r="F19" s="9">
        <v>539500</v>
      </c>
      <c r="G19" s="9"/>
      <c r="H19" s="9"/>
      <c r="I19" s="26">
        <f t="shared" si="0"/>
        <v>539500</v>
      </c>
    </row>
    <row r="20" spans="1:9" ht="12.75">
      <c r="A20" s="60"/>
      <c r="B20" s="36" t="s">
        <v>35</v>
      </c>
      <c r="C20" s="18"/>
      <c r="D20" s="18"/>
      <c r="E20" s="18" t="s">
        <v>40</v>
      </c>
      <c r="F20" s="9">
        <v>300</v>
      </c>
      <c r="G20" s="9"/>
      <c r="H20" s="9"/>
      <c r="I20" s="26">
        <f t="shared" si="0"/>
        <v>300</v>
      </c>
    </row>
    <row r="21" spans="1:9" ht="22.5">
      <c r="A21" s="60"/>
      <c r="B21" s="36" t="s">
        <v>80</v>
      </c>
      <c r="C21" s="18"/>
      <c r="D21" s="18"/>
      <c r="E21" s="18" t="s">
        <v>79</v>
      </c>
      <c r="F21" s="9"/>
      <c r="G21" s="9"/>
      <c r="H21" s="9"/>
      <c r="I21" s="26">
        <f t="shared" si="0"/>
        <v>0</v>
      </c>
    </row>
    <row r="22" spans="1:9" ht="12.75">
      <c r="A22" s="60"/>
      <c r="B22" s="36" t="s">
        <v>36</v>
      </c>
      <c r="C22" s="18"/>
      <c r="D22" s="18"/>
      <c r="E22" s="18" t="s">
        <v>41</v>
      </c>
      <c r="F22" s="9"/>
      <c r="G22" s="9"/>
      <c r="H22" s="9"/>
      <c r="I22" s="26">
        <f t="shared" si="0"/>
        <v>0</v>
      </c>
    </row>
    <row r="23" spans="1:9" s="8" customFormat="1" ht="21.75" customHeight="1">
      <c r="A23" s="61" t="s">
        <v>9</v>
      </c>
      <c r="B23" s="34" t="s">
        <v>10</v>
      </c>
      <c r="C23" s="20" t="s">
        <v>42</v>
      </c>
      <c r="D23" s="20" t="s">
        <v>78</v>
      </c>
      <c r="E23" s="20"/>
      <c r="F23" s="7">
        <f>F24+F48</f>
        <v>627500</v>
      </c>
      <c r="G23" s="7">
        <f>G24+G48</f>
        <v>0</v>
      </c>
      <c r="H23" s="7">
        <f>H24+H48</f>
        <v>0</v>
      </c>
      <c r="I23" s="25">
        <f>I24+I48</f>
        <v>627500</v>
      </c>
    </row>
    <row r="24" spans="1:9" ht="12" customHeight="1">
      <c r="A24" s="61">
        <v>1</v>
      </c>
      <c r="B24" s="37" t="s">
        <v>11</v>
      </c>
      <c r="C24" s="19"/>
      <c r="D24" s="19"/>
      <c r="E24" s="19"/>
      <c r="F24" s="14">
        <f>SUM(F25:F47)</f>
        <v>627500</v>
      </c>
      <c r="G24" s="14">
        <f>SUM(G25:G47)</f>
        <v>0</v>
      </c>
      <c r="H24" s="14">
        <f>SUM(H25:H47)</f>
        <v>0</v>
      </c>
      <c r="I24" s="28">
        <f>SUM(I25:I47)</f>
        <v>627500</v>
      </c>
    </row>
    <row r="25" spans="1:9" ht="12.75">
      <c r="A25" s="62"/>
      <c r="B25" s="29" t="s">
        <v>57</v>
      </c>
      <c r="C25" s="21"/>
      <c r="D25" s="21"/>
      <c r="E25" s="21">
        <v>4110</v>
      </c>
      <c r="F25" s="9">
        <v>859</v>
      </c>
      <c r="G25" s="9"/>
      <c r="H25" s="9"/>
      <c r="I25" s="26">
        <f aca="true" t="shared" si="1" ref="I25:I50">F25-G25+H25</f>
        <v>859</v>
      </c>
    </row>
    <row r="26" spans="1:9" ht="12.75">
      <c r="A26" s="62"/>
      <c r="B26" s="29" t="s">
        <v>71</v>
      </c>
      <c r="C26" s="21"/>
      <c r="D26" s="21"/>
      <c r="E26" s="21" t="s">
        <v>43</v>
      </c>
      <c r="F26" s="9">
        <v>123</v>
      </c>
      <c r="G26" s="9"/>
      <c r="H26" s="9"/>
      <c r="I26" s="26">
        <f t="shared" si="1"/>
        <v>123</v>
      </c>
    </row>
    <row r="27" spans="1:9" ht="12.75">
      <c r="A27" s="62"/>
      <c r="B27" s="29" t="s">
        <v>58</v>
      </c>
      <c r="C27" s="21"/>
      <c r="D27" s="21"/>
      <c r="E27" s="21" t="s">
        <v>44</v>
      </c>
      <c r="F27" s="9">
        <v>5000</v>
      </c>
      <c r="G27" s="9"/>
      <c r="H27" s="9"/>
      <c r="I27" s="26">
        <f t="shared" si="1"/>
        <v>5000</v>
      </c>
    </row>
    <row r="28" spans="1:9" ht="12.75">
      <c r="A28" s="62"/>
      <c r="B28" s="29" t="s">
        <v>87</v>
      </c>
      <c r="C28" s="21"/>
      <c r="D28" s="21"/>
      <c r="E28" s="21" t="s">
        <v>86</v>
      </c>
      <c r="F28" s="9">
        <v>3500</v>
      </c>
      <c r="G28" s="9"/>
      <c r="H28" s="9"/>
      <c r="I28" s="26">
        <f t="shared" si="1"/>
        <v>3500</v>
      </c>
    </row>
    <row r="29" spans="1:9" ht="12.75">
      <c r="A29" s="62"/>
      <c r="B29" s="29" t="s">
        <v>59</v>
      </c>
      <c r="C29" s="21"/>
      <c r="D29" s="21"/>
      <c r="E29" s="21" t="s">
        <v>45</v>
      </c>
      <c r="F29" s="9">
        <v>22000</v>
      </c>
      <c r="G29" s="9"/>
      <c r="H29" s="9"/>
      <c r="I29" s="26">
        <f t="shared" si="1"/>
        <v>22000</v>
      </c>
    </row>
    <row r="30" spans="1:9" ht="12.75">
      <c r="A30" s="62"/>
      <c r="B30" s="29" t="s">
        <v>60</v>
      </c>
      <c r="C30" s="21"/>
      <c r="D30" s="21"/>
      <c r="E30" s="21" t="s">
        <v>46</v>
      </c>
      <c r="F30" s="9">
        <v>457000</v>
      </c>
      <c r="G30" s="9"/>
      <c r="H30" s="9"/>
      <c r="I30" s="26">
        <f t="shared" si="1"/>
        <v>457000</v>
      </c>
    </row>
    <row r="31" spans="1:9" ht="12.75">
      <c r="A31" s="62"/>
      <c r="B31" s="29" t="s">
        <v>61</v>
      </c>
      <c r="C31" s="21"/>
      <c r="D31" s="21"/>
      <c r="E31" s="21" t="s">
        <v>47</v>
      </c>
      <c r="F31" s="9">
        <v>8000</v>
      </c>
      <c r="G31" s="9"/>
      <c r="H31" s="9"/>
      <c r="I31" s="26">
        <f t="shared" si="1"/>
        <v>8000</v>
      </c>
    </row>
    <row r="32" spans="1:9" ht="12.75">
      <c r="A32" s="62"/>
      <c r="B32" s="29" t="s">
        <v>62</v>
      </c>
      <c r="C32" s="21"/>
      <c r="D32" s="21"/>
      <c r="E32" s="21" t="s">
        <v>48</v>
      </c>
      <c r="F32" s="9">
        <v>10000</v>
      </c>
      <c r="G32" s="9"/>
      <c r="H32" s="9"/>
      <c r="I32" s="26">
        <f t="shared" si="1"/>
        <v>10000</v>
      </c>
    </row>
    <row r="33" spans="1:9" ht="12.75">
      <c r="A33" s="62"/>
      <c r="B33" s="29" t="s">
        <v>63</v>
      </c>
      <c r="C33" s="21"/>
      <c r="D33" s="21"/>
      <c r="E33" s="21" t="s">
        <v>49</v>
      </c>
      <c r="F33" s="9">
        <v>8018</v>
      </c>
      <c r="G33" s="9"/>
      <c r="H33" s="9"/>
      <c r="I33" s="26">
        <f t="shared" si="1"/>
        <v>8018</v>
      </c>
    </row>
    <row r="34" spans="1:9" ht="12.75">
      <c r="A34" s="62"/>
      <c r="B34" s="29" t="s">
        <v>64</v>
      </c>
      <c r="C34" s="21"/>
      <c r="D34" s="21"/>
      <c r="E34" s="21" t="s">
        <v>50</v>
      </c>
      <c r="F34" s="9">
        <v>101600</v>
      </c>
      <c r="G34" s="9"/>
      <c r="H34" s="9"/>
      <c r="I34" s="26">
        <f t="shared" si="1"/>
        <v>101600</v>
      </c>
    </row>
    <row r="35" spans="1:9" ht="12.75">
      <c r="A35" s="62"/>
      <c r="B35" s="38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 t="shared" si="1"/>
        <v>0</v>
      </c>
    </row>
    <row r="36" spans="1:9" ht="12.75">
      <c r="A36" s="62"/>
      <c r="B36" s="38" t="s">
        <v>65</v>
      </c>
      <c r="C36" s="22"/>
      <c r="D36" s="22"/>
      <c r="E36" s="22" t="s">
        <v>52</v>
      </c>
      <c r="F36" s="9">
        <v>0</v>
      </c>
      <c r="G36" s="9"/>
      <c r="H36" s="9"/>
      <c r="I36" s="26">
        <f t="shared" si="1"/>
        <v>0</v>
      </c>
    </row>
    <row r="37" spans="1:9" ht="12.75">
      <c r="A37" s="62"/>
      <c r="B37" s="38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38" t="s">
        <v>66</v>
      </c>
      <c r="C38" s="22"/>
      <c r="D38" s="22"/>
      <c r="E38" s="22" t="s">
        <v>53</v>
      </c>
      <c r="F38" s="9">
        <v>200</v>
      </c>
      <c r="G38" s="9"/>
      <c r="H38" s="9"/>
      <c r="I38" s="26">
        <f t="shared" si="1"/>
        <v>200</v>
      </c>
    </row>
    <row r="39" spans="1:9" ht="12.75">
      <c r="A39" s="62"/>
      <c r="B39" s="38" t="s">
        <v>73</v>
      </c>
      <c r="C39" s="22"/>
      <c r="D39" s="22"/>
      <c r="E39" s="22" t="s">
        <v>54</v>
      </c>
      <c r="F39" s="9">
        <v>300</v>
      </c>
      <c r="G39" s="9"/>
      <c r="H39" s="9"/>
      <c r="I39" s="26">
        <f t="shared" si="1"/>
        <v>300</v>
      </c>
    </row>
    <row r="40" spans="1:9" ht="12.75">
      <c r="A40" s="62"/>
      <c r="B40" s="38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38" t="s">
        <v>84</v>
      </c>
      <c r="C41" s="22"/>
      <c r="D41" s="22"/>
      <c r="E41" s="22" t="s">
        <v>83</v>
      </c>
      <c r="F41" s="9">
        <v>500</v>
      </c>
      <c r="G41" s="9"/>
      <c r="H41" s="9"/>
      <c r="I41" s="26">
        <f t="shared" si="1"/>
        <v>500</v>
      </c>
    </row>
    <row r="42" spans="1:9" ht="12.75">
      <c r="A42" s="62"/>
      <c r="B42" s="29" t="s">
        <v>75</v>
      </c>
      <c r="C42" s="21"/>
      <c r="D42" s="21"/>
      <c r="E42" s="21" t="s">
        <v>55</v>
      </c>
      <c r="F42" s="9">
        <v>10300</v>
      </c>
      <c r="G42" s="9"/>
      <c r="H42" s="9"/>
      <c r="I42" s="26">
        <f t="shared" si="1"/>
        <v>10300</v>
      </c>
    </row>
    <row r="43" spans="1:9" ht="12.75">
      <c r="A43" s="62"/>
      <c r="B43" s="29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 t="shared" si="1"/>
        <v>0</v>
      </c>
    </row>
    <row r="44" spans="1:9" ht="22.5">
      <c r="A44" s="62"/>
      <c r="B44" s="38" t="s">
        <v>76</v>
      </c>
      <c r="C44" s="22"/>
      <c r="D44" s="22"/>
      <c r="E44" s="22" t="s">
        <v>69</v>
      </c>
      <c r="F44" s="9">
        <v>100</v>
      </c>
      <c r="G44" s="9"/>
      <c r="H44" s="9"/>
      <c r="I44" s="26">
        <f t="shared" si="1"/>
        <v>100</v>
      </c>
    </row>
    <row r="45" spans="1:9" ht="22.5">
      <c r="A45" s="62"/>
      <c r="B45" s="38" t="s">
        <v>77</v>
      </c>
      <c r="C45" s="22"/>
      <c r="D45" s="22"/>
      <c r="E45" s="22" t="s">
        <v>70</v>
      </c>
      <c r="F45" s="9">
        <v>0</v>
      </c>
      <c r="G45" s="9"/>
      <c r="H45" s="9"/>
      <c r="I45" s="26">
        <f t="shared" si="1"/>
        <v>0</v>
      </c>
    </row>
    <row r="46" spans="1:9" ht="12.75">
      <c r="A46" s="57"/>
      <c r="B46" s="39"/>
      <c r="C46" s="11"/>
      <c r="D46" s="11"/>
      <c r="E46" s="11"/>
      <c r="F46" s="9"/>
      <c r="G46" s="9"/>
      <c r="H46" s="9"/>
      <c r="I46" s="26">
        <f t="shared" si="1"/>
        <v>0</v>
      </c>
    </row>
    <row r="47" spans="1:9" ht="12.75">
      <c r="A47" s="57"/>
      <c r="B47" s="39"/>
      <c r="C47" s="11"/>
      <c r="D47" s="11"/>
      <c r="E47" s="11"/>
      <c r="F47" s="9"/>
      <c r="G47" s="9"/>
      <c r="H47" s="9"/>
      <c r="I47" s="26">
        <f t="shared" si="1"/>
        <v>0</v>
      </c>
    </row>
    <row r="48" spans="1:9" ht="15.75" customHeight="1">
      <c r="A48" s="63">
        <v>2</v>
      </c>
      <c r="B48" s="40" t="s">
        <v>12</v>
      </c>
      <c r="C48" s="12"/>
      <c r="D48" s="12"/>
      <c r="E48" s="12"/>
      <c r="F48" s="14">
        <f>F50+F49</f>
        <v>0</v>
      </c>
      <c r="G48" s="14">
        <f>G50+G49</f>
        <v>0</v>
      </c>
      <c r="H48" s="14">
        <f>H50+H49</f>
        <v>0</v>
      </c>
      <c r="I48" s="28">
        <f>I50+I49</f>
        <v>0</v>
      </c>
    </row>
    <row r="49" spans="1:9" ht="26.25" customHeight="1">
      <c r="A49" s="64"/>
      <c r="B49" s="68" t="s">
        <v>82</v>
      </c>
      <c r="C49" s="13"/>
      <c r="D49" s="13"/>
      <c r="E49" s="43" t="s">
        <v>81</v>
      </c>
      <c r="F49" s="14"/>
      <c r="G49" s="14"/>
      <c r="H49" s="14"/>
      <c r="I49" s="26">
        <f t="shared" si="1"/>
        <v>0</v>
      </c>
    </row>
    <row r="50" spans="1:9" ht="12.75" customHeight="1">
      <c r="A50" s="65"/>
      <c r="B50" s="41"/>
      <c r="C50" s="10"/>
      <c r="D50" s="10"/>
      <c r="E50" s="10"/>
      <c r="F50" s="7"/>
      <c r="G50" s="14"/>
      <c r="H50" s="7"/>
      <c r="I50" s="26">
        <f t="shared" si="1"/>
        <v>0</v>
      </c>
    </row>
    <row r="51" spans="1:9" ht="27" customHeight="1" thickBot="1">
      <c r="A51" s="66" t="s">
        <v>13</v>
      </c>
      <c r="B51" s="42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A53" s="1" t="s">
        <v>96</v>
      </c>
    </row>
    <row r="55" spans="2:3" ht="12.75">
      <c r="B55" s="73">
        <f>I18/123%</f>
        <v>44715.44715447155</v>
      </c>
      <c r="C55" s="1" t="s">
        <v>97</v>
      </c>
    </row>
    <row r="56" spans="2:3" ht="12.75">
      <c r="B56" s="74">
        <f>B55*23%</f>
        <v>10284.552845528457</v>
      </c>
      <c r="C56" s="1" t="s">
        <v>98</v>
      </c>
    </row>
    <row r="57" ht="12.75">
      <c r="B57" s="74">
        <f>B56+B55</f>
        <v>55000.00000000001</v>
      </c>
    </row>
    <row r="59" spans="2:3" ht="12.75">
      <c r="B59" s="74">
        <f>B55/2</f>
        <v>22357.723577235774</v>
      </c>
      <c r="C59" s="72">
        <v>0.5</v>
      </c>
    </row>
    <row r="60" spans="2:3" ht="12.75">
      <c r="B60" s="73">
        <f>I32+I33+I35+I39+I41</f>
        <v>18818</v>
      </c>
      <c r="C60" s="1" t="s">
        <v>99</v>
      </c>
    </row>
    <row r="61" ht="12.75">
      <c r="B61" s="74">
        <f>B59+-B60</f>
        <v>3539.7235772357744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I61"/>
  <sheetViews>
    <sheetView zoomScalePageLayoutView="0" workbookViewId="0" topLeftCell="A1">
      <selection activeCell="J1" sqref="J1:Q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6.5" customHeight="1">
      <c r="B4" s="81" t="s">
        <v>100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17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5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7" t="s">
        <v>101</v>
      </c>
      <c r="G7" s="77" t="s">
        <v>2</v>
      </c>
      <c r="H7" s="77" t="s">
        <v>3</v>
      </c>
      <c r="I7" s="79" t="s">
        <v>4</v>
      </c>
    </row>
    <row r="8" spans="1:9" ht="13.5" customHeight="1">
      <c r="A8" s="86"/>
      <c r="B8" s="84"/>
      <c r="C8" s="76"/>
      <c r="D8" s="76"/>
      <c r="E8" s="76"/>
      <c r="F8" s="78"/>
      <c r="G8" s="78"/>
      <c r="H8" s="78"/>
      <c r="I8" s="80"/>
    </row>
    <row r="9" spans="1:9" ht="13.5" customHeight="1">
      <c r="A9" s="86"/>
      <c r="B9" s="84"/>
      <c r="C9" s="76"/>
      <c r="D9" s="76"/>
      <c r="E9" s="76"/>
      <c r="F9" s="78"/>
      <c r="G9" s="78"/>
      <c r="H9" s="78"/>
      <c r="I9" s="80"/>
    </row>
    <row r="10" spans="1:9" ht="12.75" customHeight="1" hidden="1">
      <c r="A10" s="86"/>
      <c r="B10" s="48"/>
      <c r="C10" s="6"/>
      <c r="D10" s="6"/>
      <c r="E10" s="6"/>
      <c r="F10" s="78"/>
      <c r="G10" s="78"/>
      <c r="H10" s="78"/>
      <c r="I10" s="80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805600</v>
      </c>
      <c r="G13" s="7">
        <f>SUM(G14:G22)</f>
        <v>0</v>
      </c>
      <c r="H13" s="7">
        <f>SUM(H14:H22)</f>
        <v>0</v>
      </c>
      <c r="I13" s="25">
        <f>SUM(I14:I22)</f>
        <v>805600</v>
      </c>
    </row>
    <row r="14" spans="1:9" s="8" customFormat="1" ht="39.7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47.25" customHeight="1">
      <c r="A15" s="58"/>
      <c r="B15" s="46" t="s">
        <v>90</v>
      </c>
      <c r="C15" s="16"/>
      <c r="D15" s="16"/>
      <c r="E15" s="17" t="s">
        <v>95</v>
      </c>
      <c r="F15" s="44">
        <v>200</v>
      </c>
      <c r="G15" s="44"/>
      <c r="H15" s="44"/>
      <c r="I15" s="45">
        <f t="shared" si="0"/>
        <v>200</v>
      </c>
    </row>
    <row r="16" spans="1:9" s="8" customFormat="1" ht="34.5" customHeight="1">
      <c r="A16" s="58"/>
      <c r="B16" s="18" t="s">
        <v>89</v>
      </c>
      <c r="C16" s="17"/>
      <c r="D16" s="17"/>
      <c r="E16" s="17" t="s">
        <v>88</v>
      </c>
      <c r="F16" s="44">
        <v>50000</v>
      </c>
      <c r="G16" s="44"/>
      <c r="H16" s="44"/>
      <c r="I16" s="26">
        <f t="shared" si="0"/>
        <v>50000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1000</v>
      </c>
      <c r="G17" s="9"/>
      <c r="H17" s="9"/>
      <c r="I17" s="26">
        <f t="shared" si="0"/>
        <v>1000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150000</v>
      </c>
      <c r="G18" s="9"/>
      <c r="H18" s="9"/>
      <c r="I18" s="26">
        <f t="shared" si="0"/>
        <v>150000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604000</v>
      </c>
      <c r="G19" s="9"/>
      <c r="H19" s="9"/>
      <c r="I19" s="26">
        <f t="shared" si="0"/>
        <v>604000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300</v>
      </c>
      <c r="G20" s="9"/>
      <c r="H20" s="9"/>
      <c r="I20" s="26">
        <f t="shared" si="0"/>
        <v>300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/>
      <c r="G22" s="9"/>
      <c r="H22" s="9"/>
      <c r="I22" s="26">
        <f t="shared" si="0"/>
        <v>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805600</v>
      </c>
      <c r="G23" s="7">
        <f>G24+G48</f>
        <v>0</v>
      </c>
      <c r="H23" s="7">
        <f>H24+H48</f>
        <v>0</v>
      </c>
      <c r="I23" s="25">
        <f>I24+I48</f>
        <v>805600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805600</v>
      </c>
      <c r="G24" s="14">
        <f>SUM(G25:G47)</f>
        <v>0</v>
      </c>
      <c r="H24" s="14">
        <f>SUM(H25:H47)</f>
        <v>0</v>
      </c>
      <c r="I24" s="28">
        <f>SUM(I25:I47)</f>
        <v>805600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50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 t="shared" si="1"/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1000</v>
      </c>
      <c r="G28" s="9"/>
      <c r="H28" s="9"/>
      <c r="I28" s="26">
        <f t="shared" si="1"/>
        <v>1000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42700</v>
      </c>
      <c r="G29" s="9"/>
      <c r="H29" s="9"/>
      <c r="I29" s="26">
        <f t="shared" si="1"/>
        <v>42700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650000</v>
      </c>
      <c r="G30" s="9"/>
      <c r="H30" s="9"/>
      <c r="I30" s="26">
        <f t="shared" si="1"/>
        <v>650000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5000</v>
      </c>
      <c r="G31" s="9"/>
      <c r="H31" s="9"/>
      <c r="I31" s="26">
        <f t="shared" si="1"/>
        <v>5000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35000</v>
      </c>
      <c r="G32" s="9"/>
      <c r="H32" s="9"/>
      <c r="I32" s="26">
        <f t="shared" si="1"/>
        <v>35000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20000</v>
      </c>
      <c r="G33" s="9"/>
      <c r="H33" s="9"/>
      <c r="I33" s="26">
        <f t="shared" si="1"/>
        <v>20000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22850</v>
      </c>
      <c r="G34" s="9"/>
      <c r="H34" s="71"/>
      <c r="I34" s="26">
        <f t="shared" si="1"/>
        <v>22850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>F35-G35+H36</f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0</v>
      </c>
      <c r="G36" s="9"/>
      <c r="H36" s="9"/>
      <c r="I36" s="26">
        <f t="shared" si="1"/>
        <v>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0</v>
      </c>
      <c r="G38" s="9"/>
      <c r="H38" s="9"/>
      <c r="I38" s="26">
        <f t="shared" si="1"/>
        <v>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200</v>
      </c>
      <c r="G39" s="9"/>
      <c r="H39" s="9"/>
      <c r="I39" s="26">
        <f t="shared" si="1"/>
        <v>200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500</v>
      </c>
      <c r="G41" s="9"/>
      <c r="H41" s="9"/>
      <c r="I41" s="26">
        <f t="shared" si="1"/>
        <v>500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28050</v>
      </c>
      <c r="G42" s="9"/>
      <c r="H42" s="9"/>
      <c r="I42" s="26">
        <f t="shared" si="1"/>
        <v>28050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 t="shared" si="1"/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300</v>
      </c>
      <c r="G44" s="9"/>
      <c r="H44" s="9"/>
      <c r="I44" s="26">
        <f t="shared" si="1"/>
        <v>300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/>
      <c r="G45" s="9"/>
      <c r="H45" s="9"/>
      <c r="I45" s="26">
        <f t="shared" si="1"/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 t="shared" si="1"/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 t="shared" si="1"/>
        <v>0</v>
      </c>
    </row>
    <row r="48" spans="1:9" ht="14.25" customHeight="1">
      <c r="A48" s="63">
        <v>2</v>
      </c>
      <c r="B48" s="53" t="s">
        <v>12</v>
      </c>
      <c r="C48" s="12"/>
      <c r="D48" s="12"/>
      <c r="E48" s="12"/>
      <c r="F48" s="14"/>
      <c r="G48" s="14"/>
      <c r="H48" s="14"/>
      <c r="I48" s="28">
        <f>I49+I50</f>
        <v>0</v>
      </c>
    </row>
    <row r="49" spans="1:9" ht="24.75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 t="shared" si="1"/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 t="shared" si="1"/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A53" s="1" t="s">
        <v>96</v>
      </c>
    </row>
    <row r="55" spans="2:3" ht="12.75">
      <c r="B55" s="73">
        <f>I18/123%</f>
        <v>121951.21951219512</v>
      </c>
      <c r="C55" s="1" t="s">
        <v>97</v>
      </c>
    </row>
    <row r="56" spans="2:3" ht="12.75">
      <c r="B56" s="74">
        <f>B55*23%</f>
        <v>28048.78048780488</v>
      </c>
      <c r="C56" s="1" t="s">
        <v>98</v>
      </c>
    </row>
    <row r="57" ht="12.75">
      <c r="B57" s="74">
        <f>B56+B55</f>
        <v>150000</v>
      </c>
    </row>
    <row r="59" spans="2:3" ht="12.75">
      <c r="B59" s="74">
        <f>B55/2</f>
        <v>60975.60975609756</v>
      </c>
      <c r="C59" s="72">
        <v>0.5</v>
      </c>
    </row>
    <row r="60" spans="2:3" ht="12.75">
      <c r="B60" s="73">
        <f>I32+I33+I35+I39+I41</f>
        <v>55700</v>
      </c>
      <c r="C60" s="1" t="s">
        <v>99</v>
      </c>
    </row>
    <row r="61" ht="12.75">
      <c r="B61" s="74">
        <f>B59+-B60</f>
        <v>5275.609756097561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2:I61"/>
  <sheetViews>
    <sheetView zoomScalePageLayoutView="0" workbookViewId="0" topLeftCell="A1">
      <selection activeCell="J1" sqref="J1:U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81" t="s">
        <v>100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18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5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7" t="s">
        <v>101</v>
      </c>
      <c r="G7" s="77" t="s">
        <v>2</v>
      </c>
      <c r="H7" s="77" t="s">
        <v>3</v>
      </c>
      <c r="I7" s="79" t="s">
        <v>4</v>
      </c>
    </row>
    <row r="8" spans="1:9" ht="13.5" customHeight="1">
      <c r="A8" s="86"/>
      <c r="B8" s="84"/>
      <c r="C8" s="76"/>
      <c r="D8" s="76"/>
      <c r="E8" s="76"/>
      <c r="F8" s="78"/>
      <c r="G8" s="78"/>
      <c r="H8" s="78"/>
      <c r="I8" s="80"/>
    </row>
    <row r="9" spans="1:9" ht="13.5" customHeight="1">
      <c r="A9" s="86"/>
      <c r="B9" s="84"/>
      <c r="C9" s="76"/>
      <c r="D9" s="76"/>
      <c r="E9" s="76"/>
      <c r="F9" s="78"/>
      <c r="G9" s="78"/>
      <c r="H9" s="78"/>
      <c r="I9" s="80"/>
    </row>
    <row r="10" spans="1:9" ht="12.75" customHeight="1" hidden="1">
      <c r="A10" s="86"/>
      <c r="B10" s="48"/>
      <c r="C10" s="6"/>
      <c r="D10" s="6"/>
      <c r="E10" s="6"/>
      <c r="F10" s="78"/>
      <c r="G10" s="78"/>
      <c r="H10" s="78"/>
      <c r="I10" s="80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767000</v>
      </c>
      <c r="G13" s="7">
        <f>SUM(G14:G22)</f>
        <v>0</v>
      </c>
      <c r="H13" s="7">
        <f>SUM(H14:H22)</f>
        <v>0</v>
      </c>
      <c r="I13" s="25">
        <f>SUM(I14:I22)</f>
        <v>767000</v>
      </c>
    </row>
    <row r="14" spans="1:9" s="8" customFormat="1" ht="37.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50.25" customHeight="1">
      <c r="A15" s="58"/>
      <c r="B15" s="46" t="s">
        <v>90</v>
      </c>
      <c r="C15" s="16"/>
      <c r="D15" s="16"/>
      <c r="E15" s="17" t="s">
        <v>95</v>
      </c>
      <c r="F15" s="44">
        <v>200</v>
      </c>
      <c r="G15" s="44"/>
      <c r="H15" s="44"/>
      <c r="I15" s="45">
        <f t="shared" si="0"/>
        <v>200</v>
      </c>
    </row>
    <row r="16" spans="1:9" s="8" customFormat="1" ht="40.5" customHeight="1">
      <c r="A16" s="58"/>
      <c r="B16" s="18" t="s">
        <v>89</v>
      </c>
      <c r="C16" s="17"/>
      <c r="D16" s="17"/>
      <c r="E16" s="17" t="s">
        <v>88</v>
      </c>
      <c r="F16" s="44">
        <v>50000</v>
      </c>
      <c r="G16" s="44"/>
      <c r="H16" s="44"/>
      <c r="I16" s="26">
        <f t="shared" si="0"/>
        <v>50000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400</v>
      </c>
      <c r="G17" s="9"/>
      <c r="H17" s="9"/>
      <c r="I17" s="26">
        <f t="shared" si="0"/>
        <v>400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180000</v>
      </c>
      <c r="G18" s="9"/>
      <c r="H18" s="9"/>
      <c r="I18" s="26">
        <f t="shared" si="0"/>
        <v>180000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536000</v>
      </c>
      <c r="G19" s="9"/>
      <c r="H19" s="9"/>
      <c r="I19" s="26">
        <f t="shared" si="0"/>
        <v>536000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300</v>
      </c>
      <c r="G20" s="9"/>
      <c r="H20" s="9"/>
      <c r="I20" s="26">
        <f t="shared" si="0"/>
        <v>300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/>
      <c r="G22" s="9"/>
      <c r="H22" s="9"/>
      <c r="I22" s="26">
        <f t="shared" si="0"/>
        <v>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767000</v>
      </c>
      <c r="G23" s="7">
        <f>G24+G48</f>
        <v>0</v>
      </c>
      <c r="H23" s="7">
        <f>H24+H48</f>
        <v>0</v>
      </c>
      <c r="I23" s="25">
        <f>I24+I48</f>
        <v>767000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767000</v>
      </c>
      <c r="G24" s="14">
        <f>SUM(G25:G47)</f>
        <v>0</v>
      </c>
      <c r="H24" s="14">
        <f>SUM(H25:H47)</f>
        <v>0</v>
      </c>
      <c r="I24" s="28">
        <f>SUM(I25:I47)</f>
        <v>767000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6360</v>
      </c>
      <c r="G25" s="9"/>
      <c r="H25" s="9"/>
      <c r="I25" s="26">
        <f aca="true" t="shared" si="1" ref="I25:I42">F25-G25+H25</f>
        <v>6360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906</v>
      </c>
      <c r="G26" s="9"/>
      <c r="H26" s="9"/>
      <c r="I26" s="26">
        <f t="shared" si="1"/>
        <v>906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37000</v>
      </c>
      <c r="G27" s="9"/>
      <c r="H27" s="9"/>
      <c r="I27" s="26">
        <f>F27-G27+H27</f>
        <v>37000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3000</v>
      </c>
      <c r="G28" s="9"/>
      <c r="H28" s="9"/>
      <c r="I28" s="26">
        <f>F28-G28+H28</f>
        <v>3000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25000</v>
      </c>
      <c r="G29" s="9"/>
      <c r="H29" s="9"/>
      <c r="I29" s="26">
        <f t="shared" si="1"/>
        <v>25000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500000</v>
      </c>
      <c r="G30" s="9"/>
      <c r="H30" s="9"/>
      <c r="I30" s="26">
        <f t="shared" si="1"/>
        <v>500000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3000</v>
      </c>
      <c r="G31" s="9"/>
      <c r="H31" s="9"/>
      <c r="I31" s="26">
        <f t="shared" si="1"/>
        <v>3000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40000</v>
      </c>
      <c r="G32" s="9"/>
      <c r="H32" s="9"/>
      <c r="I32" s="26">
        <f t="shared" si="1"/>
        <v>40000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20000</v>
      </c>
      <c r="G33" s="9"/>
      <c r="H33" s="9"/>
      <c r="I33" s="26">
        <f t="shared" si="1"/>
        <v>20000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95834</v>
      </c>
      <c r="G34" s="9"/>
      <c r="H34" s="9"/>
      <c r="I34" s="26">
        <f t="shared" si="1"/>
        <v>95834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 t="shared" si="1"/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200</v>
      </c>
      <c r="G36" s="9"/>
      <c r="H36" s="9"/>
      <c r="I36" s="26">
        <f t="shared" si="1"/>
        <v>200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1000</v>
      </c>
      <c r="G38" s="9"/>
      <c r="H38" s="9"/>
      <c r="I38" s="26">
        <f t="shared" si="1"/>
        <v>1000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500</v>
      </c>
      <c r="G39" s="9"/>
      <c r="H39" s="9"/>
      <c r="I39" s="26">
        <f t="shared" si="1"/>
        <v>500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500</v>
      </c>
      <c r="G41" s="9"/>
      <c r="H41" s="9"/>
      <c r="I41" s="26">
        <f t="shared" si="1"/>
        <v>500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33700</v>
      </c>
      <c r="G42" s="9"/>
      <c r="H42" s="9"/>
      <c r="I42" s="26">
        <f t="shared" si="1"/>
        <v>33700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>F43-G43+H43</f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0</v>
      </c>
      <c r="G44" s="9"/>
      <c r="H44" s="9"/>
      <c r="I44" s="26">
        <f>F44-G44+H44</f>
        <v>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>
        <v>0</v>
      </c>
      <c r="G45" s="9"/>
      <c r="H45" s="9"/>
      <c r="I45" s="26">
        <f>F45-G45+H45</f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>F46-G46+H46</f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>F47-G47+H47</f>
        <v>0</v>
      </c>
    </row>
    <row r="48" spans="1:9" ht="16.5" customHeight="1">
      <c r="A48" s="63">
        <v>2</v>
      </c>
      <c r="B48" s="53" t="s">
        <v>12</v>
      </c>
      <c r="C48" s="12"/>
      <c r="D48" s="12"/>
      <c r="E48" s="12"/>
      <c r="F48" s="14"/>
      <c r="G48" s="14"/>
      <c r="H48" s="14"/>
      <c r="I48" s="28">
        <f>I49+I50</f>
        <v>0</v>
      </c>
    </row>
    <row r="49" spans="1:9" ht="27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>F49-G49+H49</f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>F50-G50+H50</f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A53" s="1" t="s">
        <v>96</v>
      </c>
    </row>
    <row r="55" spans="2:3" ht="12.75">
      <c r="B55" s="73">
        <f>I18/123%</f>
        <v>146341.46341463414</v>
      </c>
      <c r="C55" s="1" t="s">
        <v>97</v>
      </c>
    </row>
    <row r="56" spans="2:3" ht="12.75">
      <c r="B56" s="74">
        <f>B55*23%</f>
        <v>33658.53658536585</v>
      </c>
      <c r="C56" s="1" t="s">
        <v>98</v>
      </c>
    </row>
    <row r="57" ht="12.75">
      <c r="B57" s="74">
        <f>B56+B55</f>
        <v>180000</v>
      </c>
    </row>
    <row r="59" spans="2:3" ht="12.75">
      <c r="B59" s="74">
        <f>B55/2</f>
        <v>73170.73170731707</v>
      </c>
      <c r="C59" s="72">
        <v>0.5</v>
      </c>
    </row>
    <row r="60" spans="2:3" ht="12.75">
      <c r="B60" s="73">
        <f>I32+I33+I35+I39+I41</f>
        <v>61000</v>
      </c>
      <c r="C60" s="1" t="s">
        <v>99</v>
      </c>
    </row>
    <row r="61" ht="12.75">
      <c r="B61" s="74">
        <f>B59+-B60</f>
        <v>12170.73170731707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2:I61"/>
  <sheetViews>
    <sheetView zoomScalePageLayoutView="0" workbookViewId="0" topLeftCell="A1">
      <selection activeCell="J1" sqref="J1:R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81" t="s">
        <v>100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94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5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7" t="s">
        <v>101</v>
      </c>
      <c r="G7" s="77" t="s">
        <v>2</v>
      </c>
      <c r="H7" s="77" t="s">
        <v>3</v>
      </c>
      <c r="I7" s="79" t="s">
        <v>4</v>
      </c>
    </row>
    <row r="8" spans="1:9" ht="13.5" customHeight="1">
      <c r="A8" s="86"/>
      <c r="B8" s="84"/>
      <c r="C8" s="76"/>
      <c r="D8" s="76"/>
      <c r="E8" s="76"/>
      <c r="F8" s="78"/>
      <c r="G8" s="78"/>
      <c r="H8" s="78"/>
      <c r="I8" s="80"/>
    </row>
    <row r="9" spans="1:9" ht="13.5" customHeight="1">
      <c r="A9" s="86"/>
      <c r="B9" s="84"/>
      <c r="C9" s="76"/>
      <c r="D9" s="76"/>
      <c r="E9" s="76"/>
      <c r="F9" s="78"/>
      <c r="G9" s="78"/>
      <c r="H9" s="78"/>
      <c r="I9" s="80"/>
    </row>
    <row r="10" spans="1:9" ht="12.75" customHeight="1" hidden="1">
      <c r="A10" s="86"/>
      <c r="B10" s="48"/>
      <c r="C10" s="6"/>
      <c r="D10" s="6"/>
      <c r="E10" s="6"/>
      <c r="F10" s="78"/>
      <c r="G10" s="78"/>
      <c r="H10" s="78"/>
      <c r="I10" s="80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445900</v>
      </c>
      <c r="G13" s="7">
        <f>SUM(G14:G22)</f>
        <v>0</v>
      </c>
      <c r="H13" s="7">
        <f>SUM(H14:H22)</f>
        <v>0</v>
      </c>
      <c r="I13" s="25">
        <f>SUM(I14:I22)</f>
        <v>445900</v>
      </c>
    </row>
    <row r="14" spans="1:9" s="8" customFormat="1" ht="37.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50.25" customHeight="1">
      <c r="A15" s="58"/>
      <c r="B15" s="46" t="s">
        <v>90</v>
      </c>
      <c r="C15" s="16"/>
      <c r="D15" s="16"/>
      <c r="E15" s="17" t="s">
        <v>95</v>
      </c>
      <c r="F15" s="44">
        <v>200</v>
      </c>
      <c r="G15" s="44"/>
      <c r="H15" s="44"/>
      <c r="I15" s="45">
        <f t="shared" si="0"/>
        <v>200</v>
      </c>
    </row>
    <row r="16" spans="1:9" s="8" customFormat="1" ht="40.5" customHeight="1">
      <c r="A16" s="58"/>
      <c r="B16" s="18" t="s">
        <v>89</v>
      </c>
      <c r="C16" s="17"/>
      <c r="D16" s="17"/>
      <c r="E16" s="17" t="s">
        <v>88</v>
      </c>
      <c r="F16" s="44">
        <v>40000</v>
      </c>
      <c r="G16" s="44"/>
      <c r="H16" s="44"/>
      <c r="I16" s="26">
        <f t="shared" si="0"/>
        <v>40000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300</v>
      </c>
      <c r="G17" s="9"/>
      <c r="H17" s="9"/>
      <c r="I17" s="26">
        <f t="shared" si="0"/>
        <v>300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80000</v>
      </c>
      <c r="G18" s="9"/>
      <c r="H18" s="9"/>
      <c r="I18" s="26">
        <f t="shared" si="0"/>
        <v>80000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325000</v>
      </c>
      <c r="G19" s="9"/>
      <c r="H19" s="9"/>
      <c r="I19" s="26">
        <f t="shared" si="0"/>
        <v>325000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300</v>
      </c>
      <c r="G20" s="9"/>
      <c r="H20" s="9"/>
      <c r="I20" s="26">
        <f t="shared" si="0"/>
        <v>300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>
        <v>0</v>
      </c>
      <c r="G22" s="9"/>
      <c r="H22" s="9"/>
      <c r="I22" s="26">
        <f t="shared" si="0"/>
        <v>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445900</v>
      </c>
      <c r="G23" s="7">
        <f>G24+G48</f>
        <v>0</v>
      </c>
      <c r="H23" s="7">
        <f>H24+H48</f>
        <v>0</v>
      </c>
      <c r="I23" s="25">
        <f>I24+I48</f>
        <v>445900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445900</v>
      </c>
      <c r="G24" s="14">
        <f>SUM(G25:G47)</f>
        <v>0</v>
      </c>
      <c r="H24" s="14">
        <f>SUM(H25:H47)</f>
        <v>0</v>
      </c>
      <c r="I24" s="28">
        <f>SUM(I25:I47)</f>
        <v>445900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42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>F27-G27+H27</f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1000</v>
      </c>
      <c r="G28" s="9"/>
      <c r="H28" s="9"/>
      <c r="I28" s="26">
        <f>F28-G28+H28</f>
        <v>1000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24000</v>
      </c>
      <c r="G29" s="9"/>
      <c r="H29" s="9"/>
      <c r="I29" s="26">
        <f t="shared" si="1"/>
        <v>24000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310000</v>
      </c>
      <c r="G30" s="9"/>
      <c r="H30" s="9"/>
      <c r="I30" s="26">
        <f t="shared" si="1"/>
        <v>310000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3000</v>
      </c>
      <c r="G31" s="9"/>
      <c r="H31" s="9"/>
      <c r="I31" s="26">
        <f t="shared" si="1"/>
        <v>3000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19000</v>
      </c>
      <c r="G32" s="9"/>
      <c r="H32" s="9"/>
      <c r="I32" s="26">
        <f t="shared" si="1"/>
        <v>19000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7000</v>
      </c>
      <c r="G33" s="9"/>
      <c r="H33" s="9"/>
      <c r="I33" s="26">
        <f t="shared" si="1"/>
        <v>7000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65300</v>
      </c>
      <c r="G34" s="9"/>
      <c r="H34" s="9"/>
      <c r="I34" s="26">
        <f t="shared" si="1"/>
        <v>65300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/>
      <c r="G35" s="9"/>
      <c r="H35" s="9"/>
      <c r="I35" s="26">
        <f t="shared" si="1"/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/>
      <c r="G36" s="9"/>
      <c r="H36" s="9"/>
      <c r="I36" s="26">
        <f t="shared" si="1"/>
        <v>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/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800</v>
      </c>
      <c r="G38" s="9"/>
      <c r="H38" s="9"/>
      <c r="I38" s="26">
        <f t="shared" si="1"/>
        <v>800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300</v>
      </c>
      <c r="G39" s="9"/>
      <c r="H39" s="9"/>
      <c r="I39" s="26">
        <f t="shared" si="1"/>
        <v>300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/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500</v>
      </c>
      <c r="G41" s="9"/>
      <c r="H41" s="9"/>
      <c r="I41" s="26">
        <f t="shared" si="1"/>
        <v>500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14960</v>
      </c>
      <c r="G42" s="9"/>
      <c r="H42" s="9"/>
      <c r="I42" s="26">
        <f t="shared" si="1"/>
        <v>14960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/>
      <c r="G43" s="9"/>
      <c r="H43" s="9"/>
      <c r="I43" s="26">
        <f>F43-G43+H43</f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40</v>
      </c>
      <c r="G44" s="9"/>
      <c r="H44" s="9"/>
      <c r="I44" s="26">
        <f>F44-G44+H44</f>
        <v>40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>
        <v>0</v>
      </c>
      <c r="G45" s="9"/>
      <c r="H45" s="9"/>
      <c r="I45" s="26">
        <f>F45-G45+H45</f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>F46-G46+H46</f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>F47-G47+H47</f>
        <v>0</v>
      </c>
    </row>
    <row r="48" spans="1:9" ht="16.5" customHeight="1">
      <c r="A48" s="63">
        <v>2</v>
      </c>
      <c r="B48" s="53" t="s">
        <v>12</v>
      </c>
      <c r="C48" s="12"/>
      <c r="D48" s="12"/>
      <c r="E48" s="12"/>
      <c r="F48" s="14"/>
      <c r="G48" s="14"/>
      <c r="H48" s="14"/>
      <c r="I48" s="28">
        <f>I49+I50</f>
        <v>0</v>
      </c>
    </row>
    <row r="49" spans="1:9" ht="27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>F49-G49+H49</f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>F50-G50+H50</f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A53" s="1" t="s">
        <v>96</v>
      </c>
    </row>
    <row r="55" spans="2:3" ht="12.75">
      <c r="B55" s="73">
        <f>I18/123%</f>
        <v>65040.650406504064</v>
      </c>
      <c r="C55" s="1" t="s">
        <v>97</v>
      </c>
    </row>
    <row r="56" spans="2:3" ht="12.75">
      <c r="B56" s="74">
        <f>B55*23%</f>
        <v>14959.349593495936</v>
      </c>
      <c r="C56" s="1" t="s">
        <v>98</v>
      </c>
    </row>
    <row r="57" ht="12.75">
      <c r="B57" s="74">
        <f>B56+B55</f>
        <v>80000</v>
      </c>
    </row>
    <row r="59" spans="2:3" ht="12.75">
      <c r="B59" s="74">
        <f>B55/2</f>
        <v>32520.325203252032</v>
      </c>
      <c r="C59" s="72">
        <v>0.5</v>
      </c>
    </row>
    <row r="60" spans="2:3" ht="12.75">
      <c r="B60" s="73">
        <f>I32+I33+I35+I39+I41</f>
        <v>26800</v>
      </c>
      <c r="C60" s="1" t="s">
        <v>99</v>
      </c>
    </row>
    <row r="61" ht="12.75">
      <c r="B61" s="74">
        <f>B59+-B60</f>
        <v>5720.325203252032</v>
      </c>
    </row>
  </sheetData>
  <sheetProtection/>
  <mergeCells count="11">
    <mergeCell ref="B4:I4"/>
    <mergeCell ref="B5:I5"/>
    <mergeCell ref="A7:A10"/>
    <mergeCell ref="B7:B9"/>
    <mergeCell ref="C7:C9"/>
    <mergeCell ref="D7:D9"/>
    <mergeCell ref="E7:E9"/>
    <mergeCell ref="F7:F10"/>
    <mergeCell ref="G7:G10"/>
    <mergeCell ref="H7:H10"/>
    <mergeCell ref="I7:I10"/>
  </mergeCells>
  <printOptions/>
  <pageMargins left="0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2:I61"/>
  <sheetViews>
    <sheetView tabSelected="1" zoomScalePageLayoutView="0" workbookViewId="0" topLeftCell="A1">
      <selection activeCell="J1" sqref="J1:T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81" t="s">
        <v>100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93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5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7" t="s">
        <v>101</v>
      </c>
      <c r="G7" s="77" t="s">
        <v>2</v>
      </c>
      <c r="H7" s="77" t="s">
        <v>3</v>
      </c>
      <c r="I7" s="79" t="s">
        <v>4</v>
      </c>
    </row>
    <row r="8" spans="1:9" ht="13.5" customHeight="1">
      <c r="A8" s="86"/>
      <c r="B8" s="84"/>
      <c r="C8" s="76"/>
      <c r="D8" s="76"/>
      <c r="E8" s="76"/>
      <c r="F8" s="78"/>
      <c r="G8" s="78"/>
      <c r="H8" s="78"/>
      <c r="I8" s="80"/>
    </row>
    <row r="9" spans="1:9" ht="13.5" customHeight="1">
      <c r="A9" s="86"/>
      <c r="B9" s="84"/>
      <c r="C9" s="76"/>
      <c r="D9" s="76"/>
      <c r="E9" s="76"/>
      <c r="F9" s="78"/>
      <c r="G9" s="78"/>
      <c r="H9" s="78"/>
      <c r="I9" s="80"/>
    </row>
    <row r="10" spans="1:9" ht="12.75" customHeight="1" hidden="1">
      <c r="A10" s="86"/>
      <c r="B10" s="48"/>
      <c r="C10" s="6"/>
      <c r="D10" s="6"/>
      <c r="E10" s="6"/>
      <c r="F10" s="78"/>
      <c r="G10" s="78"/>
      <c r="H10" s="78"/>
      <c r="I10" s="80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484600</v>
      </c>
      <c r="G13" s="7">
        <f>SUM(G14:G22)</f>
        <v>0</v>
      </c>
      <c r="H13" s="7">
        <f>SUM(H14:H22)</f>
        <v>0</v>
      </c>
      <c r="I13" s="25">
        <f>SUM(I14:I22)</f>
        <v>484600</v>
      </c>
    </row>
    <row r="14" spans="1:9" s="8" customFormat="1" ht="36.7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50.25" customHeight="1">
      <c r="A15" s="58"/>
      <c r="B15" s="46" t="s">
        <v>90</v>
      </c>
      <c r="C15" s="16"/>
      <c r="D15" s="16"/>
      <c r="E15" s="17" t="s">
        <v>95</v>
      </c>
      <c r="F15" s="44">
        <v>200</v>
      </c>
      <c r="G15" s="44"/>
      <c r="H15" s="44"/>
      <c r="I15" s="45">
        <f t="shared" si="0"/>
        <v>200</v>
      </c>
    </row>
    <row r="16" spans="1:9" s="8" customFormat="1" ht="40.5" customHeight="1">
      <c r="A16" s="58"/>
      <c r="B16" s="18" t="s">
        <v>89</v>
      </c>
      <c r="C16" s="17"/>
      <c r="D16" s="17"/>
      <c r="E16" s="17" t="s">
        <v>88</v>
      </c>
      <c r="F16" s="44">
        <v>40000</v>
      </c>
      <c r="G16" s="44"/>
      <c r="H16" s="44"/>
      <c r="I16" s="26">
        <f t="shared" si="0"/>
        <v>40000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300</v>
      </c>
      <c r="G17" s="9"/>
      <c r="H17" s="9"/>
      <c r="I17" s="26">
        <f t="shared" si="0"/>
        <v>300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70000</v>
      </c>
      <c r="G18" s="9"/>
      <c r="H18" s="9"/>
      <c r="I18" s="26">
        <f t="shared" si="0"/>
        <v>70000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374000</v>
      </c>
      <c r="G19" s="9"/>
      <c r="H19" s="9"/>
      <c r="I19" s="26">
        <f t="shared" si="0"/>
        <v>374000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/>
      <c r="G20" s="9"/>
      <c r="H20" s="9"/>
      <c r="I20" s="26">
        <f t="shared" si="0"/>
        <v>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/>
      <c r="G22" s="9"/>
      <c r="H22" s="9"/>
      <c r="I22" s="26">
        <f t="shared" si="0"/>
        <v>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484600</v>
      </c>
      <c r="G23" s="7">
        <f>G24+G48</f>
        <v>0</v>
      </c>
      <c r="H23" s="7">
        <f>H24+H48</f>
        <v>0</v>
      </c>
      <c r="I23" s="25">
        <f>I24+I48</f>
        <v>484600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484600</v>
      </c>
      <c r="G24" s="14">
        <f>SUM(G25:G47)</f>
        <v>0</v>
      </c>
      <c r="H24" s="14">
        <f>SUM(H25:H47)</f>
        <v>0</v>
      </c>
      <c r="I24" s="28">
        <f>SUM(I25:I47)</f>
        <v>484600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42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>F27-G27+H27</f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1500</v>
      </c>
      <c r="G28" s="9"/>
      <c r="H28" s="9"/>
      <c r="I28" s="26">
        <f>F28-G28+H28</f>
        <v>1500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13000</v>
      </c>
      <c r="G29" s="9"/>
      <c r="H29" s="9"/>
      <c r="I29" s="26">
        <f t="shared" si="1"/>
        <v>13000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390000</v>
      </c>
      <c r="G30" s="9"/>
      <c r="H30" s="9"/>
      <c r="I30" s="26">
        <f t="shared" si="1"/>
        <v>390000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1000</v>
      </c>
      <c r="G31" s="9"/>
      <c r="H31" s="9"/>
      <c r="I31" s="26">
        <f t="shared" si="1"/>
        <v>1000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24750</v>
      </c>
      <c r="G32" s="9"/>
      <c r="H32" s="9"/>
      <c r="I32" s="26">
        <f t="shared" si="1"/>
        <v>24750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8000</v>
      </c>
      <c r="G33" s="9"/>
      <c r="H33" s="9"/>
      <c r="I33" s="26">
        <f t="shared" si="1"/>
        <v>8000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30800</v>
      </c>
      <c r="G34" s="9"/>
      <c r="H34" s="9"/>
      <c r="I34" s="26">
        <f t="shared" si="1"/>
        <v>30800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 t="shared" si="1"/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660</v>
      </c>
      <c r="G36" s="9"/>
      <c r="H36" s="9"/>
      <c r="I36" s="26">
        <f t="shared" si="1"/>
        <v>660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200</v>
      </c>
      <c r="G38" s="9"/>
      <c r="H38" s="9"/>
      <c r="I38" s="26">
        <f t="shared" si="1"/>
        <v>200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1000</v>
      </c>
      <c r="G39" s="9"/>
      <c r="H39" s="9"/>
      <c r="I39" s="26">
        <f t="shared" si="1"/>
        <v>1000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500</v>
      </c>
      <c r="G41" s="9"/>
      <c r="H41" s="9"/>
      <c r="I41" s="26">
        <f t="shared" si="1"/>
        <v>500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13090</v>
      </c>
      <c r="G42" s="9"/>
      <c r="H42" s="9"/>
      <c r="I42" s="26">
        <f t="shared" si="1"/>
        <v>13090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>F43-G43+H43</f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100</v>
      </c>
      <c r="G44" s="9"/>
      <c r="H44" s="9"/>
      <c r="I44" s="26">
        <f>F44-G44+H44</f>
        <v>100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/>
      <c r="G45" s="9"/>
      <c r="H45" s="9"/>
      <c r="I45" s="26">
        <f>F45-G45+H45</f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>F46-G46+H46</f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>F47-G47+H47</f>
        <v>0</v>
      </c>
    </row>
    <row r="48" spans="1:9" ht="16.5" customHeight="1">
      <c r="A48" s="63">
        <v>2</v>
      </c>
      <c r="B48" s="53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8">
        <f>I49+I50</f>
        <v>0</v>
      </c>
    </row>
    <row r="49" spans="1:9" ht="27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>F49-G49+H49</f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>F50-G50+H50</f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A53" s="1" t="s">
        <v>96</v>
      </c>
    </row>
    <row r="55" spans="2:3" ht="12.75">
      <c r="B55" s="73">
        <f>I18/123%</f>
        <v>56910.56910569106</v>
      </c>
      <c r="C55" s="1" t="s">
        <v>97</v>
      </c>
    </row>
    <row r="56" spans="2:3" ht="12.75">
      <c r="B56" s="74">
        <f>B55*23%</f>
        <v>13089.430894308944</v>
      </c>
      <c r="C56" s="1" t="s">
        <v>98</v>
      </c>
    </row>
    <row r="57" ht="12.75">
      <c r="B57" s="74">
        <f>B56+B55</f>
        <v>70000</v>
      </c>
    </row>
    <row r="59" spans="2:3" ht="12.75">
      <c r="B59" s="74">
        <f>B55/2</f>
        <v>28455.28455284553</v>
      </c>
      <c r="C59" s="72">
        <v>0.5</v>
      </c>
    </row>
    <row r="60" spans="2:3" ht="12.75">
      <c r="B60" s="73">
        <f>I32+I33+I35+I39+I41</f>
        <v>34250</v>
      </c>
      <c r="C60" s="1" t="s">
        <v>99</v>
      </c>
    </row>
    <row r="61" ht="12.75">
      <c r="B61" s="74">
        <f>B59+-B60</f>
        <v>-5794.715447154471</v>
      </c>
    </row>
  </sheetData>
  <sheetProtection/>
  <mergeCells count="11">
    <mergeCell ref="B4:I4"/>
    <mergeCell ref="B5:I5"/>
    <mergeCell ref="G7:G10"/>
    <mergeCell ref="H7:H10"/>
    <mergeCell ref="I7:I10"/>
    <mergeCell ref="A7:A10"/>
    <mergeCell ref="B7:B9"/>
    <mergeCell ref="C7:C9"/>
    <mergeCell ref="D7:D9"/>
    <mergeCell ref="E7:E9"/>
    <mergeCell ref="F7:F10"/>
  </mergeCells>
  <printOptions/>
  <pageMargins left="0" right="0" top="0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Bogusława Ferenc</cp:lastModifiedBy>
  <cp:lastPrinted>2021-06-14T10:21:14Z</cp:lastPrinted>
  <dcterms:created xsi:type="dcterms:W3CDTF">2008-08-08T12:47:51Z</dcterms:created>
  <dcterms:modified xsi:type="dcterms:W3CDTF">2021-06-30T12:20:58Z</dcterms:modified>
  <cp:category/>
  <cp:version/>
  <cp:contentType/>
  <cp:contentStatus/>
</cp:coreProperties>
</file>