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ferenc\Desktop\"/>
    </mc:Choice>
  </mc:AlternateContent>
  <bookViews>
    <workbookView xWindow="0" yWindow="0" windowWidth="19200" windowHeight="7035" activeTab="11"/>
  </bookViews>
  <sheets>
    <sheet name="P87" sheetId="5" r:id="rId1"/>
    <sheet name="P 96" sheetId="6" r:id="rId2"/>
    <sheet name="P109" sheetId="7" r:id="rId3"/>
    <sheet name="P 130" sheetId="8" r:id="rId4"/>
    <sheet name="P 131" sheetId="9" r:id="rId5"/>
    <sheet name="P 132" sheetId="10" r:id="rId6"/>
    <sheet name="P197" sheetId="11" r:id="rId7"/>
    <sheet name="P212" sheetId="12" r:id="rId8"/>
    <sheet name="P247" sheetId="13" r:id="rId9"/>
    <sheet name="P288" sheetId="14" r:id="rId10"/>
    <sheet name="P361" sheetId="15" r:id="rId11"/>
    <sheet name="P433" sheetId="16" r:id="rId12"/>
  </sheets>
  <definedNames>
    <definedName name="_xlnm.Print_Area" localSheetId="3">'P 130'!$A$1:$F$89</definedName>
    <definedName name="_xlnm.Print_Area" localSheetId="4">'P 131'!$A$1:$F$85</definedName>
    <definedName name="_xlnm.Print_Area" localSheetId="5">'P 132'!$A$1:$F$83</definedName>
    <definedName name="_xlnm.Print_Area" localSheetId="1">'P 96'!$A$1:$F$76</definedName>
    <definedName name="_xlnm.Print_Area" localSheetId="2">'P109'!$A$1:$L$79</definedName>
    <definedName name="_xlnm.Print_Area" localSheetId="6">'P197'!$A$1:$F$78</definedName>
    <definedName name="_xlnm.Print_Area" localSheetId="7">'P212'!$A$1:$F$71</definedName>
    <definedName name="_xlnm.Print_Area" localSheetId="8">'P247'!$A$1:$F$73</definedName>
    <definedName name="_xlnm.Print_Area" localSheetId="9">'P288'!$A$1:$F$84</definedName>
    <definedName name="_xlnm.Print_Area" localSheetId="10">'P361'!$A$1:$F$86</definedName>
    <definedName name="_xlnm.Print_Area" localSheetId="11">'P433'!$A$1:$F$73</definedName>
    <definedName name="_xlnm.Print_Area" localSheetId="0">'P87'!$A$1:$G$86</definedName>
  </definedNames>
  <calcPr calcId="152511"/>
</workbook>
</file>

<file path=xl/calcChain.xml><?xml version="1.0" encoding="utf-8"?>
<calcChain xmlns="http://schemas.openxmlformats.org/spreadsheetml/2006/main">
  <c r="F69" i="16" l="1"/>
  <c r="F68" i="16" s="1"/>
  <c r="F65" i="16"/>
  <c r="F64" i="16" s="1"/>
  <c r="F63" i="16" s="1"/>
  <c r="F61" i="16"/>
  <c r="F60" i="16"/>
  <c r="F53" i="16"/>
  <c r="F52" i="16" s="1"/>
  <c r="F50" i="16"/>
  <c r="F49" i="16" s="1"/>
  <c r="F48" i="16"/>
  <c r="F47" i="16"/>
  <c r="F45" i="16"/>
  <c r="F38" i="16"/>
  <c r="F36" i="16"/>
  <c r="F35" i="16"/>
  <c r="F34" i="16"/>
  <c r="F33" i="16"/>
  <c r="F32" i="16"/>
  <c r="F29" i="16"/>
  <c r="F17" i="16" s="1"/>
  <c r="F16" i="16" s="1"/>
  <c r="F15" i="16" s="1"/>
  <c r="F70" i="16" s="1"/>
  <c r="F28" i="16"/>
  <c r="F21" i="16"/>
  <c r="F18" i="16"/>
  <c r="B86" i="15" l="1"/>
  <c r="F80" i="15"/>
  <c r="F79" i="15" s="1"/>
  <c r="F77" i="15"/>
  <c r="F75" i="15"/>
  <c r="F72" i="15"/>
  <c r="F71" i="15" s="1"/>
  <c r="F70" i="15" s="1"/>
  <c r="F68" i="15"/>
  <c r="F67" i="15" s="1"/>
  <c r="F58" i="15"/>
  <c r="F57" i="15" s="1"/>
  <c r="F54" i="15"/>
  <c r="F53" i="15" s="1"/>
  <c r="F50" i="15"/>
  <c r="F48" i="15"/>
  <c r="F32" i="15"/>
  <c r="F18" i="15"/>
  <c r="F17" i="15" l="1"/>
  <c r="F16" i="15" s="1"/>
  <c r="F15" i="15" s="1"/>
  <c r="F82" i="15" s="1"/>
  <c r="F82" i="14" l="1"/>
  <c r="F81" i="14" s="1"/>
  <c r="F79" i="14"/>
  <c r="F77" i="14"/>
  <c r="F74" i="14"/>
  <c r="F73" i="14" s="1"/>
  <c r="F72" i="14" s="1"/>
  <c r="F68" i="14"/>
  <c r="F66" i="14"/>
  <c r="F65" i="14" s="1"/>
  <c r="F56" i="14"/>
  <c r="F55" i="14" s="1"/>
  <c r="F53" i="14"/>
  <c r="F52" i="14" s="1"/>
  <c r="F49" i="14"/>
  <c r="F47" i="14"/>
  <c r="F32" i="14"/>
  <c r="F24" i="14"/>
  <c r="F17" i="14"/>
  <c r="F16" i="14" s="1"/>
  <c r="F15" i="14" s="1"/>
  <c r="F14" i="14" l="1"/>
  <c r="F84" i="14" s="1"/>
  <c r="F71" i="13" l="1"/>
  <c r="F68" i="13"/>
  <c r="F64" i="13"/>
  <c r="F63" i="13" s="1"/>
  <c r="F61" i="13"/>
  <c r="F54" i="13"/>
  <c r="F52" i="13" s="1"/>
  <c r="F51" i="13" s="1"/>
  <c r="F49" i="13"/>
  <c r="F48" i="13" s="1"/>
  <c r="F46" i="13"/>
  <c r="F44" i="13"/>
  <c r="F36" i="13"/>
  <c r="F35" i="13"/>
  <c r="F34" i="13"/>
  <c r="F32" i="13"/>
  <c r="F29" i="13"/>
  <c r="F28" i="13"/>
  <c r="F18" i="13"/>
  <c r="F17" i="13" l="1"/>
  <c r="F16" i="13" s="1"/>
  <c r="F15" i="13" s="1"/>
  <c r="F67" i="13"/>
  <c r="F66" i="13" s="1"/>
  <c r="F73" i="13"/>
  <c r="F69" i="12" l="1"/>
  <c r="F68" i="12" s="1"/>
  <c r="F66" i="12"/>
  <c r="F64" i="12"/>
  <c r="F61" i="12"/>
  <c r="F60" i="12" s="1"/>
  <c r="F59" i="12" s="1"/>
  <c r="F57" i="12"/>
  <c r="F56" i="12" s="1"/>
  <c r="F54" i="12"/>
  <c r="F53" i="12" s="1"/>
  <c r="F50" i="12"/>
  <c r="F48" i="12"/>
  <c r="F33" i="12"/>
  <c r="F29" i="12"/>
  <c r="F18" i="12"/>
  <c r="F17" i="12" s="1"/>
  <c r="F16" i="12" s="1"/>
  <c r="F15" i="12" s="1"/>
  <c r="F71" i="12" l="1"/>
  <c r="F75" i="11" l="1"/>
  <c r="F72" i="11"/>
  <c r="F71" i="11" s="1"/>
  <c r="F70" i="11" s="1"/>
  <c r="F64" i="11"/>
  <c r="F62" i="11"/>
  <c r="F61" i="11"/>
  <c r="F54" i="11"/>
  <c r="F53" i="11" s="1"/>
  <c r="F51" i="11"/>
  <c r="F50" i="11" s="1"/>
  <c r="F47" i="11"/>
  <c r="F45" i="11"/>
  <c r="F36" i="11"/>
  <c r="F34" i="11"/>
  <c r="F33" i="11"/>
  <c r="F32" i="11"/>
  <c r="F30" i="11"/>
  <c r="F29" i="11"/>
  <c r="F28" i="11"/>
  <c r="F24" i="11"/>
  <c r="F21" i="11"/>
  <c r="F18" i="11"/>
  <c r="F17" i="11" l="1"/>
  <c r="F16" i="11" s="1"/>
  <c r="F15" i="11" s="1"/>
  <c r="F77" i="11" s="1"/>
  <c r="F81" i="10"/>
  <c r="F80" i="10" s="1"/>
  <c r="F78" i="10"/>
  <c r="F76" i="10"/>
  <c r="F73" i="10"/>
  <c r="F66" i="10"/>
  <c r="F63" i="10" s="1"/>
  <c r="F64" i="10"/>
  <c r="F55" i="10"/>
  <c r="F54" i="10" s="1"/>
  <c r="F52" i="10"/>
  <c r="F51" i="10" s="1"/>
  <c r="F49" i="10"/>
  <c r="F47" i="10"/>
  <c r="F18" i="10"/>
  <c r="F17" i="10" s="1"/>
  <c r="F16" i="10" s="1"/>
  <c r="F72" i="10" l="1"/>
  <c r="F71" i="10" s="1"/>
  <c r="F15" i="10"/>
  <c r="F83" i="10" s="1"/>
  <c r="B85" i="9" l="1"/>
  <c r="F78" i="9"/>
  <c r="F77" i="9" s="1"/>
  <c r="F75" i="9"/>
  <c r="F73" i="9"/>
  <c r="F70" i="9"/>
  <c r="F69" i="9"/>
  <c r="F66" i="9"/>
  <c r="F62" i="9"/>
  <c r="F61" i="9" s="1"/>
  <c r="F54" i="9"/>
  <c r="F53" i="9"/>
  <c r="F51" i="9"/>
  <c r="F50" i="9" s="1"/>
  <c r="F48" i="9"/>
  <c r="F46" i="9"/>
  <c r="F39" i="9"/>
  <c r="F32" i="9"/>
  <c r="F28" i="9"/>
  <c r="F17" i="9" s="1"/>
  <c r="F16" i="9" l="1"/>
  <c r="F15" i="9"/>
  <c r="F68" i="9"/>
  <c r="F80" i="9" l="1"/>
  <c r="C95" i="8" l="1"/>
  <c r="B89" i="8"/>
  <c r="B85" i="8"/>
  <c r="B81" i="8"/>
  <c r="F76" i="8"/>
  <c r="F75" i="8" s="1"/>
  <c r="F73" i="8"/>
  <c r="F71" i="8"/>
  <c r="F68" i="8"/>
  <c r="F64" i="8"/>
  <c r="F63" i="8"/>
  <c r="F55" i="8"/>
  <c r="F54" i="8" s="1"/>
  <c r="F52" i="8"/>
  <c r="F51" i="8" s="1"/>
  <c r="F49" i="8"/>
  <c r="F47" i="8"/>
  <c r="F39" i="8"/>
  <c r="F33" i="8"/>
  <c r="F32" i="8"/>
  <c r="F28" i="8"/>
  <c r="F17" i="8" s="1"/>
  <c r="F16" i="8" s="1"/>
  <c r="F67" i="8" l="1"/>
  <c r="F66" i="8" s="1"/>
  <c r="F15" i="8"/>
  <c r="F78" i="8" l="1"/>
  <c r="F75" i="7"/>
  <c r="F72" i="7"/>
  <c r="F71" i="7" s="1"/>
  <c r="F70" i="7" s="1"/>
  <c r="F65" i="7"/>
  <c r="F63" i="7"/>
  <c r="F62" i="7"/>
  <c r="F60" i="7"/>
  <c r="F54" i="7"/>
  <c r="F52" i="7" s="1"/>
  <c r="F51" i="7" s="1"/>
  <c r="F49" i="7"/>
  <c r="F48" i="7"/>
  <c r="F46" i="7"/>
  <c r="F44" i="7"/>
  <c r="F36" i="7"/>
  <c r="F35" i="7"/>
  <c r="F34" i="7"/>
  <c r="F32" i="7"/>
  <c r="F30" i="7"/>
  <c r="F29" i="7"/>
  <c r="F28" i="7"/>
  <c r="F27" i="7"/>
  <c r="K24" i="7"/>
  <c r="K22" i="7" s="1"/>
  <c r="L23" i="7"/>
  <c r="K23" i="7"/>
  <c r="L22" i="7"/>
  <c r="F21" i="7"/>
  <c r="K20" i="7"/>
  <c r="K19" i="7"/>
  <c r="K18" i="7"/>
  <c r="F18" i="7"/>
  <c r="F17" i="7" s="1"/>
  <c r="F16" i="7" s="1"/>
  <c r="F15" i="7" s="1"/>
  <c r="K17" i="7"/>
  <c r="K16" i="7"/>
  <c r="K15" i="7"/>
  <c r="K14" i="7"/>
  <c r="K13" i="7"/>
  <c r="K12" i="7" s="1"/>
  <c r="L12" i="7"/>
  <c r="F77" i="7" l="1"/>
  <c r="F74" i="6" l="1"/>
  <c r="F71" i="6"/>
  <c r="F70" i="6" s="1"/>
  <c r="F69" i="6" s="1"/>
  <c r="F65" i="6"/>
  <c r="F62" i="6"/>
  <c r="F61" i="6"/>
  <c r="F54" i="6"/>
  <c r="F53" i="6" s="1"/>
  <c r="F51" i="6"/>
  <c r="F50" i="6" s="1"/>
  <c r="F47" i="6"/>
  <c r="F45" i="6"/>
  <c r="F35" i="6"/>
  <c r="F34" i="6"/>
  <c r="F33" i="6"/>
  <c r="F32" i="6"/>
  <c r="F30" i="6"/>
  <c r="F29" i="6"/>
  <c r="F28" i="6"/>
  <c r="F21" i="6"/>
  <c r="F18" i="6"/>
  <c r="F17" i="6" s="1"/>
  <c r="F16" i="6" s="1"/>
  <c r="F15" i="6" s="1"/>
  <c r="F76" i="6" l="1"/>
  <c r="C81" i="5" l="1"/>
  <c r="C77" i="5"/>
  <c r="F71" i="5"/>
  <c r="F70" i="5" s="1"/>
  <c r="F68" i="5"/>
  <c r="F66" i="5"/>
  <c r="F63" i="5"/>
  <c r="F62" i="5"/>
  <c r="F57" i="5"/>
  <c r="F55" i="5"/>
  <c r="F54" i="5" s="1"/>
  <c r="F52" i="5"/>
  <c r="F51" i="5"/>
  <c r="F49" i="5"/>
  <c r="F47" i="5"/>
  <c r="F33" i="5"/>
  <c r="F32" i="5"/>
  <c r="F28" i="5"/>
  <c r="F24" i="5"/>
  <c r="F17" i="5" s="1"/>
  <c r="F16" i="5" s="1"/>
  <c r="F15" i="5" l="1"/>
  <c r="F73" i="5" s="1"/>
  <c r="F61" i="5"/>
</calcChain>
</file>

<file path=xl/sharedStrings.xml><?xml version="1.0" encoding="utf-8"?>
<sst xmlns="http://schemas.openxmlformats.org/spreadsheetml/2006/main" count="1100" uniqueCount="208">
  <si>
    <t xml:space="preserve">              Warszawa, dnia </t>
  </si>
  <si>
    <t>Dział</t>
  </si>
  <si>
    <t>Rozdział</t>
  </si>
  <si>
    <t>Zadanie</t>
  </si>
  <si>
    <t>§</t>
  </si>
  <si>
    <t>Treść</t>
  </si>
  <si>
    <t>Plan na 2020 rok</t>
  </si>
  <si>
    <t>Nagrody i wydatki osobowe nie zaliczone do wynagrodzeń</t>
  </si>
  <si>
    <t>Wynagrodzenia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</si>
  <si>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</si>
  <si>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</si>
  <si>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</si>
  <si>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</si>
  <si>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pomocy naukowych i dydaktycznych</t>
  </si>
  <si>
    <t>Zakup usług zdrowotnych</t>
  </si>
  <si>
    <t xml:space="preserve">Zakup usług pozostałych </t>
  </si>
  <si>
    <t>Odprowadzanie ścieków</t>
  </si>
  <si>
    <r>
      <t xml:space="preserve">Odprowadzanie ścieków </t>
    </r>
    <r>
      <rPr>
        <b/>
        <sz val="8"/>
        <rFont val="Times New Roman"/>
        <family val="1"/>
        <charset val="238"/>
      </rPr>
      <t>(WPF - planowane)</t>
    </r>
  </si>
  <si>
    <r>
      <t xml:space="preserve">Odprowadzanie ścieków </t>
    </r>
    <r>
      <rPr>
        <b/>
        <sz val="8"/>
        <rFont val="Times New Roman"/>
        <family val="1"/>
        <charset val="238"/>
      </rPr>
      <t>(WPF - realizowane)</t>
    </r>
  </si>
  <si>
    <t xml:space="preserve">Opłaty z tytułu usług telekomunikacyjnych </t>
  </si>
  <si>
    <r>
      <t xml:space="preserve">Opłaty z tytułu usług telekomunikacyjnych </t>
    </r>
    <r>
      <rPr>
        <b/>
        <sz val="8"/>
        <rFont val="Times New Roman"/>
        <family val="1"/>
        <charset val="238"/>
      </rPr>
      <t>(WPF - planowane)</t>
    </r>
  </si>
  <si>
    <r>
      <t xml:space="preserve">Opłaty z tytułu usług telekomunikacyjnych </t>
    </r>
    <r>
      <rPr>
        <b/>
        <sz val="8"/>
        <rFont val="Times New Roman"/>
        <family val="1"/>
        <charset val="238"/>
      </rPr>
      <t>(WPF - realizowane)</t>
    </r>
  </si>
  <si>
    <t>Zakup usług obejmujących wykonanie ekspertyz, analiz i opinii</t>
  </si>
  <si>
    <t>Podróże służbowe krajowe</t>
  </si>
  <si>
    <t>Różne opłaty i składki</t>
  </si>
  <si>
    <t>Odpisy na ZFŚS</t>
  </si>
  <si>
    <t>Opłaty na rzecz budżetu państwa</t>
  </si>
  <si>
    <t>B/V/1/27</t>
  </si>
  <si>
    <t>Remonty w przedszkolach, szkołach i placówkach oświatowych</t>
  </si>
  <si>
    <t>Zakup usług remontowych</t>
  </si>
  <si>
    <t>B/VI/1/7</t>
  </si>
  <si>
    <t>Działania epidemiczne</t>
  </si>
  <si>
    <t>Oświata i wychowanie</t>
  </si>
  <si>
    <t xml:space="preserve">Zakup materiałów i wyposażenia </t>
  </si>
  <si>
    <t xml:space="preserve">Zakup energii </t>
  </si>
  <si>
    <t>Opłaty na rzecz budżetów jednostek samorządu terytorialnego</t>
  </si>
  <si>
    <t>Przedszkola</t>
  </si>
  <si>
    <t>B/V/1/1/1</t>
  </si>
  <si>
    <t>Prowadzenie publicznych przedszkoli i innych form wychowania przedszkolnego</t>
  </si>
  <si>
    <t>Koszty postępowania sądowego i prokuratorskiego</t>
  </si>
  <si>
    <t>Dokształcanie i doskonalenie nauczycieli</t>
  </si>
  <si>
    <t>B/V/2/3</t>
  </si>
  <si>
    <t xml:space="preserve">Składki na ubezpieczenie społeczne </t>
  </si>
  <si>
    <t xml:space="preserve">Składki na Fundusz Pracy </t>
  </si>
  <si>
    <t>Szkolenia pracowników niebedących członkami korpusu służby cywilnej</t>
  </si>
  <si>
    <t>Realizacja zadań wymagających stosowania specjalnej organizacji naukii metod pracy dla dzieci w przedszkolach, oddziałach przedszkolnych w szkołach podstawowych i innych formach wychowania przedszkolnego</t>
  </si>
  <si>
    <t>B/V/1/34/1</t>
  </si>
  <si>
    <t>Realizacja zadań wymagających stosowania specjalnej organizacji nauki i metod pracy przez placówki publiczne</t>
  </si>
  <si>
    <t>Pozostała działalność</t>
  </si>
  <si>
    <t>B/V/2/4</t>
  </si>
  <si>
    <t>Fundusz socjalny dla emerytowanych pracowników oświaty</t>
  </si>
  <si>
    <t>Odpisy na ZFŚS - emeryci nauczyciele</t>
  </si>
  <si>
    <t>B/V/2/6</t>
  </si>
  <si>
    <t>Organizacja olimpiad, konkursów i uroczystości szkolnych oraz realizacja programów o charakterze innowacyjnym</t>
  </si>
  <si>
    <t xml:space="preserve">Wynagrodzenia bezosobowe </t>
  </si>
  <si>
    <t xml:space="preserve">Zakup pomocy naukowych i dydaktycznych </t>
  </si>
  <si>
    <t>Podróże służbowe zagraniczne</t>
  </si>
  <si>
    <t>B/V/2/9/2</t>
  </si>
  <si>
    <t>Edukacyjna opieka wychowawcza</t>
  </si>
  <si>
    <t>Zakup środków żywności</t>
  </si>
  <si>
    <t>Zakup usług pozostałych</t>
  </si>
  <si>
    <t>Pomoc materialna dla uczniów o charakterze socjalnym</t>
  </si>
  <si>
    <t>B/V/2/8/2</t>
  </si>
  <si>
    <t>Stypendia socjalne</t>
  </si>
  <si>
    <t>Stypendia oraz inne formy pomocy dla uczniów (sojalne, dożywianie oraz pomoc materialna dla uczniów)</t>
  </si>
  <si>
    <t>B/V/2/8/3</t>
  </si>
  <si>
    <t>Dożywianie uczniów</t>
  </si>
  <si>
    <t>Inne formy pomocy dla uczniów (dożywianie uczniów najuboższych) stołówki szkolne i przedszkolne</t>
  </si>
  <si>
    <t>B/V/2/8/6</t>
  </si>
  <si>
    <t>Wyprawka szkolna</t>
  </si>
  <si>
    <t>Inne formy pomocy dla uczniów (wyprawki)</t>
  </si>
  <si>
    <t>Pomoc materialna dla uczniów o charakterze motywacyjnym</t>
  </si>
  <si>
    <t>B/V/2/8/1</t>
  </si>
  <si>
    <t>Stypendia za wyniki w nauce</t>
  </si>
  <si>
    <t>Stypendia oraz inne formy pomocy dla uczniów (za wyniki w nauce)</t>
  </si>
  <si>
    <t>PLAN WYDATKÓW OGÓŁEM</t>
  </si>
  <si>
    <t xml:space="preserve">                                                                                 Dzielnicowe Biuro Finansów Oświaty</t>
  </si>
  <si>
    <t xml:space="preserve">                                                                                 Żoliborz m. st. Warszawy</t>
  </si>
  <si>
    <t xml:space="preserve">                                                                                 ul. A. Felińskiego 15 </t>
  </si>
  <si>
    <t xml:space="preserve">                                                                                 01- 513 Warszawa  </t>
  </si>
  <si>
    <t>Odzież ochronna</t>
  </si>
  <si>
    <t>Wpłaty PFRON</t>
  </si>
  <si>
    <r>
      <t xml:space="preserve">Zakup energii </t>
    </r>
    <r>
      <rPr>
        <b/>
        <sz val="8"/>
        <rFont val="Times New Roman"/>
        <family val="1"/>
        <charset val="238"/>
      </rPr>
      <t xml:space="preserve">(WPF - planowane) </t>
    </r>
  </si>
  <si>
    <r>
      <t xml:space="preserve">Zakup energii </t>
    </r>
    <r>
      <rPr>
        <b/>
        <sz val="8"/>
        <rFont val="Times New Roman"/>
        <family val="1"/>
        <charset val="238"/>
      </rPr>
      <t xml:space="preserve">(WPF - realizowane) </t>
    </r>
  </si>
  <si>
    <t xml:space="preserve">Odprowadzanie ścieków </t>
  </si>
  <si>
    <t>B/V/2/5</t>
  </si>
  <si>
    <t>Nagrody dla nauczycieli</t>
  </si>
  <si>
    <t>razem</t>
  </si>
  <si>
    <t>01-786 Warszawa</t>
  </si>
  <si>
    <t>RAZEM</t>
  </si>
  <si>
    <t>Razem</t>
  </si>
  <si>
    <t>§4300</t>
  </si>
  <si>
    <t>Zakup energii</t>
  </si>
  <si>
    <t>§4190</t>
  </si>
  <si>
    <t>§4210</t>
  </si>
  <si>
    <t xml:space="preserve">Opłaty z tytułu usług telekomunikacyjnych   </t>
  </si>
  <si>
    <r>
      <t xml:space="preserve">Opłaty z tytułu usług telekomunikacyjnych   </t>
    </r>
    <r>
      <rPr>
        <b/>
        <sz val="8"/>
        <rFont val="Times New Roman"/>
        <family val="1"/>
        <charset val="238"/>
      </rPr>
      <t>(WPF - planowane)</t>
    </r>
  </si>
  <si>
    <r>
      <t xml:space="preserve">Opłaty z tytułu usług telekomunikacyjnych   </t>
    </r>
    <r>
      <rPr>
        <b/>
        <sz val="8"/>
        <rFont val="Times New Roman"/>
        <family val="1"/>
        <charset val="238"/>
      </rPr>
      <t>(WPF - realizowane)</t>
    </r>
  </si>
  <si>
    <t xml:space="preserve">Zakup usług remontowych </t>
  </si>
  <si>
    <t>Odpisy na Zakładowy Fundusz Świadczeń Socjalnych</t>
  </si>
  <si>
    <t>Składki na ubezpieczenia społeczne</t>
  </si>
  <si>
    <t>Organizacja olimpiad, konkursów i uroczystości szkolnych oraz realizacja programów 
o charakterze innowacyjnym</t>
  </si>
  <si>
    <t>Nagrody konkursowe</t>
  </si>
  <si>
    <t xml:space="preserve">Inne formy pomocy dla uczniów </t>
  </si>
  <si>
    <t>Inne formy pomocy dla uczniów (dożywianie uczniów najuboższych) stołówki szkolne 
i przedszkolne</t>
  </si>
  <si>
    <r>
      <t xml:space="preserve">Zakup energii </t>
    </r>
    <r>
      <rPr>
        <b/>
        <sz val="8"/>
        <rFont val="Times New Roman"/>
        <family val="1"/>
        <charset val="238"/>
      </rPr>
      <t>(WPF - planowane)</t>
    </r>
  </si>
  <si>
    <r>
      <t xml:space="preserve">Zakup energii </t>
    </r>
    <r>
      <rPr>
        <b/>
        <sz val="8"/>
        <rFont val="Times New Roman"/>
        <family val="1"/>
        <charset val="238"/>
      </rPr>
      <t>(WPF - realizowane)</t>
    </r>
  </si>
  <si>
    <t>Opłaty za administrowanie i czynsze za budynki, lokale i pomieszczenia garażowe</t>
  </si>
  <si>
    <t>Przedszkole nr 87</t>
  </si>
  <si>
    <t>ul. Broniewskiego 9D</t>
  </si>
  <si>
    <t>01-780 Warszawa</t>
  </si>
  <si>
    <t>Dyrektor Przedszkola informuje, iż plan finansowy na 2020 rok jest następujący:</t>
  </si>
  <si>
    <r>
      <t xml:space="preserve">Zakup energii </t>
    </r>
    <r>
      <rPr>
        <b/>
        <sz val="8"/>
        <rFont val="Times New Roman"/>
        <family val="1"/>
        <charset val="238"/>
      </rPr>
      <t xml:space="preserve">(WPF  - planowane) </t>
    </r>
  </si>
  <si>
    <r>
      <t xml:space="preserve">Zakup energii </t>
    </r>
    <r>
      <rPr>
        <b/>
        <sz val="8"/>
        <rFont val="Times New Roman"/>
        <family val="1"/>
        <charset val="238"/>
      </rPr>
      <t xml:space="preserve">(WPF  - realizowane) </t>
    </r>
  </si>
  <si>
    <t>Szkolenie pracowników niebedących członkami korpusu służby cywilnej</t>
  </si>
  <si>
    <t>* rozdział 80146 -  Dofinansowanie kursów języka angielskiego dla nauczycieli przedszkoli w roku szkolnym 2016/2017</t>
  </si>
  <si>
    <t xml:space="preserve">    § 4700     </t>
  </si>
  <si>
    <t>* Rozdział 80146  Dofinansowanie kursów języka angielskiego dla nauczycieli przedszkoli w roku szkolnym 2016/2017 (poziom A2)</t>
  </si>
  <si>
    <t>§ 4700</t>
  </si>
  <si>
    <t>Razem:</t>
  </si>
  <si>
    <t>Przedszkole nr 96</t>
  </si>
  <si>
    <t>Ul. Wyspiańskiego 5</t>
  </si>
  <si>
    <t>01-577 Warszawa</t>
  </si>
  <si>
    <r>
      <t>Odprowadzanie ścieków</t>
    </r>
    <r>
      <rPr>
        <b/>
        <sz val="8"/>
        <rFont val="Times New Roman"/>
        <family val="1"/>
        <charset val="238"/>
      </rPr>
      <t xml:space="preserve"> (WPF - planowane)</t>
    </r>
  </si>
  <si>
    <t>Opłaty czynszowe za pomieszczenia biurowe</t>
  </si>
  <si>
    <t>Realizacja zadań wymagających stosowania specjalnej organizacji nauki i metod pracy dla dzieci w przedszkolach, oddziałach przedszkolnych w szkołach podstawowych i innych formach wychowania przedszkolnego</t>
  </si>
  <si>
    <t>Wynagrodeznie osobowe pracowników</t>
  </si>
  <si>
    <t>Dodatkowe wynadrodzenie roczne</t>
  </si>
  <si>
    <t>Pomoc materialna dla uczniów</t>
  </si>
  <si>
    <t>Inne formy pomocy dla uczniów (dożywianie uczniów najuboższych)</t>
  </si>
  <si>
    <t>Przedszkole nr 109</t>
  </si>
  <si>
    <t>Plac Henkla 2</t>
  </si>
  <si>
    <t>01-578 Warszawa</t>
  </si>
  <si>
    <t>SFUE/24/81              Jesteśmy różni-jesteśmy podobni</t>
  </si>
  <si>
    <t xml:space="preserve">Realizacja programów edukacyjno-oświatowych                                                                                                (w tym UE) </t>
  </si>
  <si>
    <t>DZB/4/IW</t>
  </si>
  <si>
    <t>Inicjatywy wspólnotowe</t>
  </si>
  <si>
    <t>Dotacje celowe w ramach programów finansowanych z udziałem środków europejskich oraz środków, o których mowa art. 5 ust. 1 pkt 3 oraz ust. 3 pkt. 5 i 6 ustawy, lub płatności w ramach budżetu środków europejskich, z wyłączeniem dochodów klasyfikowanych w § 205</t>
  </si>
  <si>
    <r>
      <t xml:space="preserve">Zakup energii </t>
    </r>
    <r>
      <rPr>
        <b/>
        <sz val="8"/>
        <rFont val="Times New Roman"/>
        <family val="1"/>
        <charset val="238"/>
      </rPr>
      <t>(WPF - realiznowane)</t>
    </r>
  </si>
  <si>
    <t>Realizacja programów edukacyjno-oświatowych ( w tym UE)</t>
  </si>
  <si>
    <t>Przedszkole nr 130</t>
  </si>
  <si>
    <t>ul. Suzina 4</t>
  </si>
  <si>
    <t>01-627 Warszawa</t>
  </si>
  <si>
    <t>Odprowadzenie ścieków</t>
  </si>
  <si>
    <r>
      <t xml:space="preserve">Opłaty za administrowanie i czynsze za budynki, lokale i pomieszczenia garażowe                    </t>
    </r>
    <r>
      <rPr>
        <b/>
        <sz val="8"/>
        <rFont val="Times New Roman"/>
        <family val="1"/>
        <charset val="238"/>
      </rPr>
      <t>(WPF - planowane)</t>
    </r>
  </si>
  <si>
    <r>
      <t xml:space="preserve">Opłaty za administrowanie i czynsze za budynki, lokale i pomieszczenia garażowe                    </t>
    </r>
    <r>
      <rPr>
        <b/>
        <sz val="8"/>
        <rFont val="Times New Roman"/>
        <family val="1"/>
        <charset val="238"/>
      </rPr>
      <t>(WPF - realizowane)</t>
    </r>
  </si>
  <si>
    <t>Realizacja zadań wymagających stosowania specjalnej organizacji nauki i metod dla dzieci 
w przedszkolach, oddziałach przedszkolnych w szkołach podstawowych i innych formach wychowania przedszkolnego</t>
  </si>
  <si>
    <t>* Rozdział 80146  Dofinansowanie kursów języka angielskiego dla nauczycieli przedszkoli w roku szkolnym 2015/2016 (poziom A)</t>
  </si>
  <si>
    <t>* Rozdział 80146  Dofinansowanie kursów języka angielskiego dla nauczycieli przedszkoli w roku szkolnym 2015/2016 (poziom B)</t>
  </si>
  <si>
    <t xml:space="preserve">* Rozdział 80104 (zadanie B/V/1/1/1) </t>
  </si>
  <si>
    <t>§ 4210</t>
  </si>
  <si>
    <t>- patelnia elektryczno-uchylna</t>
  </si>
  <si>
    <t>- maszyna do krojenia wędlin i sera</t>
  </si>
  <si>
    <t>- drzwi zewnętrzne kuchni</t>
  </si>
  <si>
    <t>Przedszkole nr 131</t>
  </si>
  <si>
    <t>Ul. Sierpecka 9A</t>
  </si>
  <si>
    <t>01-589 Warszawa</t>
  </si>
  <si>
    <r>
      <t xml:space="preserve">Opłaty z tytułu usług telekomunikacyjnych </t>
    </r>
    <r>
      <rPr>
        <b/>
        <sz val="8"/>
        <rFont val="Times New Roman"/>
        <family val="1"/>
        <charset val="238"/>
      </rPr>
      <t>(WPF - planowane)</t>
    </r>
    <r>
      <rPr>
        <sz val="8"/>
        <rFont val="Times New Roman"/>
        <family val="1"/>
        <charset val="238"/>
      </rPr>
      <t xml:space="preserve"> </t>
    </r>
  </si>
  <si>
    <r>
      <t xml:space="preserve">Opłaty z tytułu usług telekomunikacyjnych </t>
    </r>
    <r>
      <rPr>
        <b/>
        <sz val="8"/>
        <rFont val="Times New Roman"/>
        <family val="1"/>
        <charset val="238"/>
      </rPr>
      <t>(WPF - realizowane)</t>
    </r>
    <r>
      <rPr>
        <sz val="8"/>
        <rFont val="Times New Roman"/>
        <family val="1"/>
        <charset val="238"/>
      </rPr>
      <t xml:space="preserve"> </t>
    </r>
  </si>
  <si>
    <r>
      <t xml:space="preserve">Opłaty za administrowanie i czynsze za budynki, lokale i pomieszczenia garażowe                                    </t>
    </r>
    <r>
      <rPr>
        <b/>
        <sz val="8"/>
        <rFont val="Times New Roman"/>
        <family val="1"/>
        <charset val="238"/>
      </rPr>
      <t>(WPF - realizowane)</t>
    </r>
  </si>
  <si>
    <t>Zakup pozostałych usług</t>
  </si>
  <si>
    <t>80195 B/V/2/6    Budżet obywatelski</t>
  </si>
  <si>
    <t>Przedszkole nr 132</t>
  </si>
  <si>
    <t>ul. Śmiała 20</t>
  </si>
  <si>
    <t>01-523 Warszawa</t>
  </si>
  <si>
    <t xml:space="preserve">Zakup środków żywności </t>
  </si>
  <si>
    <t>Koszty postepowania sądowego i prokuratorskiego</t>
  </si>
  <si>
    <t>Działanie epidemiczne</t>
  </si>
  <si>
    <t>Realizacja zadań wymagających stosowania specjalnej organizacji naukii metod pracy dla dzieci
 w przedszkolach, oddziałach przedszkolnych w szkołach podstawowych i innych formach wychowania przedszkolnego</t>
  </si>
  <si>
    <t>Odpisy na ZFŚS emeryci nauczyciele</t>
  </si>
  <si>
    <t>Przedszkole nr 197</t>
  </si>
  <si>
    <t>Ul. Popiełuszki 3A</t>
  </si>
  <si>
    <t xml:space="preserve"> Zakup materiałów i wyposażenia </t>
  </si>
  <si>
    <r>
      <t xml:space="preserve">Opłaty z tytułu usług telekomunikacyjnych  </t>
    </r>
    <r>
      <rPr>
        <b/>
        <sz val="8"/>
        <rFont val="Times New Roman"/>
        <family val="1"/>
        <charset val="238"/>
      </rPr>
      <t>(WPF - realizowane)</t>
    </r>
  </si>
  <si>
    <t>Opłaty z tytułu usług telekomunikacyjnych - światłowód</t>
  </si>
  <si>
    <t>Szkolenia pracowników niebedących członkami korpusu służby cywilnej *</t>
  </si>
  <si>
    <t>Przedszkole nr 212</t>
  </si>
  <si>
    <t>Ul. Rybińskiego 2</t>
  </si>
  <si>
    <t>01-611 Warszawa</t>
  </si>
  <si>
    <t>Odprawy z tytułu likwidacji stanowiska</t>
  </si>
  <si>
    <t>Przedszkole nr 247</t>
  </si>
  <si>
    <t>Ul. Bieniewicka 32</t>
  </si>
  <si>
    <t>01-632 Warszawa</t>
  </si>
  <si>
    <r>
      <t xml:space="preserve">Zakup energii </t>
    </r>
    <r>
      <rPr>
        <b/>
        <sz val="8"/>
        <rFont val="Times New Roman"/>
        <family val="1"/>
        <charset val="238"/>
      </rPr>
      <t>(WPF - planowana)</t>
    </r>
  </si>
  <si>
    <t xml:space="preserve">Opłaty z tytułu usług telekomunikacyjnych  </t>
  </si>
  <si>
    <t>Przedszkole nr 288</t>
  </si>
  <si>
    <t>Ul. Elbląska 63A</t>
  </si>
  <si>
    <t>01-737 Warszawa</t>
  </si>
  <si>
    <t>Koszty postępowania sądowego o prokuratorskiego</t>
  </si>
  <si>
    <t>Przedszkole nr 361</t>
  </si>
  <si>
    <t>Ul. Włościańska 6A</t>
  </si>
  <si>
    <t>01-710 Warszawa</t>
  </si>
  <si>
    <r>
      <t>Zakup energii</t>
    </r>
    <r>
      <rPr>
        <b/>
        <sz val="8"/>
        <rFont val="Times New Roman"/>
        <family val="1"/>
        <charset val="238"/>
      </rPr>
      <t xml:space="preserve"> (WPF - planowane)</t>
    </r>
  </si>
  <si>
    <r>
      <t>Czynsz</t>
    </r>
    <r>
      <rPr>
        <b/>
        <sz val="8"/>
        <rFont val="Times New Roman"/>
        <family val="1"/>
        <charset val="238"/>
      </rPr>
      <t xml:space="preserve"> </t>
    </r>
  </si>
  <si>
    <r>
      <t>Czynsz</t>
    </r>
    <r>
      <rPr>
        <b/>
        <sz val="8"/>
        <rFont val="Times New Roman"/>
        <family val="1"/>
        <charset val="238"/>
      </rPr>
      <t xml:space="preserve"> (WPF - planowane)</t>
    </r>
  </si>
  <si>
    <r>
      <t>Czynsz</t>
    </r>
    <r>
      <rPr>
        <b/>
        <sz val="8"/>
        <rFont val="Times New Roman"/>
        <family val="1"/>
        <charset val="238"/>
      </rPr>
      <t xml:space="preserve"> (WPF - realizowane)</t>
    </r>
  </si>
  <si>
    <r>
      <t>Odprowadzanie ścieków</t>
    </r>
    <r>
      <rPr>
        <b/>
        <sz val="8"/>
        <rFont val="Times New Roman"/>
        <family val="1"/>
        <charset val="238"/>
      </rPr>
      <t xml:space="preserve"> (WPF - realizowane)</t>
    </r>
  </si>
  <si>
    <r>
      <t>Opłaty z tytułu usług telekomunikacyjnych</t>
    </r>
    <r>
      <rPr>
        <b/>
        <sz val="8"/>
        <rFont val="Times New Roman"/>
        <family val="1"/>
        <charset val="238"/>
      </rPr>
      <t xml:space="preserve"> </t>
    </r>
  </si>
  <si>
    <r>
      <t>Opłaty z tytułu usług telekomunikacyjnych</t>
    </r>
    <r>
      <rPr>
        <b/>
        <sz val="8"/>
        <rFont val="Times New Roman"/>
        <family val="1"/>
        <charset val="238"/>
      </rPr>
      <t xml:space="preserve"> (WPF - planowane)</t>
    </r>
  </si>
  <si>
    <r>
      <t>Opłaty z tytułu usług telekomunikacyjnych</t>
    </r>
    <r>
      <rPr>
        <b/>
        <sz val="8"/>
        <rFont val="Times New Roman"/>
        <family val="1"/>
        <charset val="238"/>
      </rPr>
      <t xml:space="preserve"> (WPF - realizowane)</t>
    </r>
  </si>
  <si>
    <t>* rozdział 80104 (zadanie B/V/1/1/1) - Czynsz za grunt</t>
  </si>
  <si>
    <t>§ 4300</t>
  </si>
  <si>
    <t>Przedszkole nr 433</t>
  </si>
  <si>
    <t>Ul. Ludwika Rydygiera 8a</t>
  </si>
  <si>
    <t>01-793 Warszawa</t>
  </si>
  <si>
    <t>Zakup środkow żywności</t>
  </si>
  <si>
    <r>
      <t xml:space="preserve">Odprowadzanie ścieków </t>
    </r>
    <r>
      <rPr>
        <b/>
        <sz val="8"/>
        <rFont val="Times New Roman"/>
        <family val="1"/>
        <charset val="238"/>
      </rPr>
      <t>(WPF - planowana)</t>
    </r>
  </si>
  <si>
    <t>Kary, odszkodowania i grzywny wypłacane na rzecz osób prawnych i innych jednostek organizacyjnych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</si>
</sst>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z_ł_-;\-* #,##0\ _z_ł_-;_-* &quot;-&quot;\ _z_ł_-;_-@_-"/>
    <numFmt numFmtId="43" formatCode="_-* #,##0.00\ _z_ł_-;\-* #,##0.00\ _z_ł_-;_-* &quot;-&quot;??\ _z_ł_-;_-@_-"/>
    <numFmt numFmtId="164" formatCode="[$-415]d\ mmmm\ yyyy;@"/>
    <numFmt numFmtId="165" formatCode="[$-F800]dddd\,\ mmmm\ dd\,\ yyyy"/>
    <numFmt numFmtId="166" formatCode="#,##0_ ;[Red]\-#,##0\ "/>
    <numFmt numFmtId="167" formatCode="#,##0.00_ ;[Red]\-#,##0.00\ 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b/>
      <sz val="11"/>
      <color rgb="FFFF000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8" fillId="0" borderId="0"/>
    <xf numFmtId="0" fontId="1" fillId="0" borderId="0"/>
    <xf numFmtId="0" fontId="18" fillId="0" borderId="0"/>
    <xf numFmtId="43" fontId="1" fillId="0" borderId="0" applyFont="0" applyFill="0" applyBorder="0" applyAlignment="0" applyProtection="0"/>
  </cellStyleXfs>
  <cellXfs count="3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14" fontId="7" fillId="0" borderId="0" xfId="0" applyNumberFormat="1" applyFont="1"/>
    <xf numFmtId="0" fontId="6" fillId="0" borderId="0" xfId="0" applyFont="1"/>
    <xf numFmtId="165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indent="3"/>
    </xf>
    <xf numFmtId="0" fontId="5" fillId="0" borderId="0" xfId="0" applyFont="1" applyAlignment="1">
      <alignment horizontal="left" indent="3"/>
    </xf>
    <xf numFmtId="0" fontId="0" fillId="0" borderId="0" xfId="0" applyAlignment="1">
      <alignment wrapTex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 shrinkToFit="1"/>
    </xf>
    <xf numFmtId="41" fontId="8" fillId="0" borderId="1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vertical="center" wrapText="1"/>
    </xf>
    <xf numFmtId="41" fontId="10" fillId="0" borderId="1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41" fontId="14" fillId="0" borderId="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41" fontId="14" fillId="0" borderId="1" xfId="0" applyNumberFormat="1" applyFont="1" applyBorder="1" applyAlignment="1">
      <alignment vertical="center"/>
    </xf>
    <xf numFmtId="0" fontId="10" fillId="0" borderId="9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41" fontId="8" fillId="0" borderId="1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12" fillId="0" borderId="0" xfId="0" applyFont="1"/>
    <xf numFmtId="0" fontId="9" fillId="0" borderId="9" xfId="0" applyFont="1" applyBorder="1" applyAlignment="1">
      <alignment vertical="center"/>
    </xf>
    <xf numFmtId="41" fontId="6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41" fontId="13" fillId="0" borderId="1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41" fontId="10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1" fontId="8" fillId="0" borderId="1" xfId="0" applyNumberFormat="1" applyFont="1" applyBorder="1" applyAlignment="1">
      <alignment vertical="center"/>
    </xf>
    <xf numFmtId="41" fontId="10" fillId="0" borderId="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164" fontId="6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41" fontId="12" fillId="0" borderId="0" xfId="0" applyNumberFormat="1" applyFont="1"/>
    <xf numFmtId="0" fontId="8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41" fontId="14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41" fontId="15" fillId="0" borderId="1" xfId="0" applyNumberFormat="1" applyFont="1" applyBorder="1" applyAlignment="1">
      <alignment horizontal="right" vertical="center"/>
    </xf>
    <xf numFmtId="41" fontId="13" fillId="0" borderId="1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9" fillId="0" borderId="0" xfId="0" applyFont="1"/>
    <xf numFmtId="167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41" fontId="16" fillId="0" borderId="1" xfId="0" applyNumberFormat="1" applyFont="1" applyBorder="1" applyAlignment="1">
      <alignment vertical="center"/>
    </xf>
    <xf numFmtId="0" fontId="9" fillId="0" borderId="3" xfId="0" applyFont="1" applyBorder="1"/>
    <xf numFmtId="0" fontId="5" fillId="0" borderId="9" xfId="0" applyFont="1" applyBorder="1"/>
    <xf numFmtId="0" fontId="6" fillId="0" borderId="3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4" xfId="0" applyFont="1" applyBorder="1" applyAlignment="1">
      <alignment wrapText="1"/>
    </xf>
    <xf numFmtId="41" fontId="14" fillId="0" borderId="1" xfId="0" applyNumberFormat="1" applyFont="1" applyBorder="1"/>
    <xf numFmtId="0" fontId="6" fillId="0" borderId="10" xfId="0" applyFont="1" applyBorder="1" applyAlignment="1">
      <alignment wrapText="1"/>
    </xf>
    <xf numFmtId="41" fontId="16" fillId="0" borderId="1" xfId="0" applyNumberFormat="1" applyFont="1" applyBorder="1"/>
    <xf numFmtId="41" fontId="14" fillId="2" borderId="1" xfId="0" applyNumberFormat="1" applyFont="1" applyFill="1" applyBorder="1"/>
    <xf numFmtId="41" fontId="14" fillId="0" borderId="1" xfId="0" applyNumberFormat="1" applyFont="1" applyFill="1" applyBorder="1"/>
    <xf numFmtId="0" fontId="14" fillId="0" borderId="12" xfId="0" applyFont="1" applyBorder="1" applyAlignment="1">
      <alignment horizontal="left" vertical="center" wrapText="1"/>
    </xf>
    <xf numFmtId="41" fontId="13" fillId="0" borderId="1" xfId="0" applyNumberFormat="1" applyFont="1" applyBorder="1"/>
    <xf numFmtId="0" fontId="10" fillId="0" borderId="11" xfId="0" applyFont="1" applyBorder="1" applyAlignment="1">
      <alignment vertical="top" wrapText="1"/>
    </xf>
    <xf numFmtId="0" fontId="9" fillId="0" borderId="9" xfId="0" applyFont="1" applyBorder="1"/>
    <xf numFmtId="0" fontId="6" fillId="0" borderId="1" xfId="0" applyFont="1" applyBorder="1" applyAlignment="1">
      <alignment wrapText="1"/>
    </xf>
    <xf numFmtId="0" fontId="0" fillId="0" borderId="9" xfId="0" applyBorder="1"/>
    <xf numFmtId="0" fontId="6" fillId="0" borderId="11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0" fillId="0" borderId="11" xfId="0" applyBorder="1"/>
    <xf numFmtId="0" fontId="8" fillId="0" borderId="0" xfId="0" applyFont="1" applyBorder="1" applyAlignment="1">
      <alignment horizontal="center" vertical="center"/>
    </xf>
    <xf numFmtId="41" fontId="15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/>
    <xf numFmtId="0" fontId="11" fillId="0" borderId="0" xfId="0" applyFont="1" applyBorder="1"/>
    <xf numFmtId="0" fontId="9" fillId="0" borderId="0" xfId="0" applyFont="1" applyBorder="1" applyAlignment="1">
      <alignment horizontal="center"/>
    </xf>
    <xf numFmtId="41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1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41" fontId="14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 wrapText="1"/>
    </xf>
    <xf numFmtId="0" fontId="10" fillId="0" borderId="8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41" fontId="14" fillId="0" borderId="1" xfId="0" applyNumberFormat="1" applyFont="1" applyBorder="1" applyAlignment="1">
      <alignment wrapText="1"/>
    </xf>
    <xf numFmtId="0" fontId="16" fillId="0" borderId="1" xfId="0" applyFont="1" applyBorder="1"/>
    <xf numFmtId="41" fontId="16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2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3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wrapText="1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4" fillId="0" borderId="3" xfId="0" applyFont="1" applyBorder="1"/>
    <xf numFmtId="0" fontId="10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0" fillId="0" borderId="3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3" xfId="0" applyFont="1" applyBorder="1" applyAlignment="1"/>
    <xf numFmtId="0" fontId="19" fillId="0" borderId="1" xfId="0" applyFont="1" applyBorder="1" applyAlignment="1">
      <alignment horizontal="left" vertical="center"/>
    </xf>
    <xf numFmtId="0" fontId="6" fillId="0" borderId="9" xfId="0" applyFont="1" applyBorder="1" applyAlignment="1"/>
    <xf numFmtId="0" fontId="6" fillId="0" borderId="11" xfId="0" applyFont="1" applyBorder="1" applyAlignment="1"/>
    <xf numFmtId="0" fontId="0" fillId="0" borderId="7" xfId="0" applyBorder="1" applyAlignment="1"/>
    <xf numFmtId="0" fontId="0" fillId="0" borderId="0" xfId="0" applyAlignment="1"/>
    <xf numFmtId="0" fontId="13" fillId="0" borderId="3" xfId="0" applyFont="1" applyBorder="1" applyAlignment="1">
      <alignment horizontal="center" wrapText="1"/>
    </xf>
    <xf numFmtId="41" fontId="0" fillId="0" borderId="0" xfId="0" applyNumberFormat="1"/>
    <xf numFmtId="0" fontId="8" fillId="0" borderId="9" xfId="0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13" fillId="0" borderId="6" xfId="0" applyFont="1" applyBorder="1" applyAlignment="1">
      <alignment horizontal="center" vertical="top" wrapText="1"/>
    </xf>
    <xf numFmtId="0" fontId="14" fillId="0" borderId="2" xfId="0" applyFont="1" applyBorder="1"/>
    <xf numFmtId="41" fontId="14" fillId="0" borderId="1" xfId="0" applyNumberFormat="1" applyFont="1" applyFill="1" applyBorder="1" applyAlignment="1">
      <alignment horizontal="right" vertical="center"/>
    </xf>
    <xf numFmtId="41" fontId="14" fillId="0" borderId="1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/>
    <xf numFmtId="0" fontId="8" fillId="0" borderId="6" xfId="0" applyFont="1" applyBorder="1" applyAlignment="1">
      <alignment horizontal="center" vertical="center" wrapText="1"/>
    </xf>
    <xf numFmtId="0" fontId="8" fillId="0" borderId="0" xfId="0" applyFont="1"/>
    <xf numFmtId="0" fontId="20" fillId="0" borderId="0" xfId="0" applyFont="1" applyBorder="1"/>
    <xf numFmtId="3" fontId="9" fillId="0" borderId="0" xfId="0" applyNumberFormat="1" applyFont="1"/>
    <xf numFmtId="3" fontId="8" fillId="0" borderId="0" xfId="0" applyNumberFormat="1" applyFont="1"/>
    <xf numFmtId="4" fontId="8" fillId="0" borderId="0" xfId="0" applyNumberFormat="1" applyFont="1"/>
    <xf numFmtId="49" fontId="9" fillId="0" borderId="0" xfId="0" applyNumberFormat="1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66" fontId="9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0" fontId="7" fillId="0" borderId="0" xfId="0" applyFont="1"/>
    <xf numFmtId="167" fontId="7" fillId="0" borderId="0" xfId="0" applyNumberFormat="1" applyFont="1"/>
    <xf numFmtId="0" fontId="0" fillId="0" borderId="0" xfId="0" applyBorder="1"/>
    <xf numFmtId="0" fontId="16" fillId="0" borderId="2" xfId="0" applyFont="1" applyBorder="1"/>
    <xf numFmtId="0" fontId="0" fillId="0" borderId="11" xfId="0" applyBorder="1" applyAlignment="1">
      <alignment horizontal="center"/>
    </xf>
    <xf numFmtId="0" fontId="0" fillId="0" borderId="9" xfId="0" applyBorder="1" applyAlignment="1">
      <alignment wrapText="1"/>
    </xf>
    <xf numFmtId="41" fontId="13" fillId="2" borderId="1" xfId="0" applyNumberFormat="1" applyFont="1" applyFill="1" applyBorder="1"/>
    <xf numFmtId="0" fontId="6" fillId="0" borderId="2" xfId="0" applyFont="1" applyBorder="1" applyAlignment="1">
      <alignment horizontal="left" vertical="center" wrapText="1"/>
    </xf>
    <xf numFmtId="41" fontId="1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2" fillId="0" borderId="0" xfId="0" applyFont="1"/>
    <xf numFmtId="3" fontId="6" fillId="0" borderId="0" xfId="0" applyNumberFormat="1" applyFont="1"/>
    <xf numFmtId="41" fontId="14" fillId="2" borderId="1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left" wrapText="1"/>
    </xf>
    <xf numFmtId="41" fontId="17" fillId="0" borderId="1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left" wrapTex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4" fontId="9" fillId="0" borderId="0" xfId="0" applyNumberFormat="1" applyFont="1"/>
    <xf numFmtId="41" fontId="14" fillId="0" borderId="1" xfId="0" applyNumberFormat="1" applyFont="1" applyBorder="1" applyAlignment="1"/>
    <xf numFmtId="0" fontId="6" fillId="0" borderId="9" xfId="0" applyFont="1" applyBorder="1"/>
    <xf numFmtId="41" fontId="8" fillId="0" borderId="0" xfId="0" applyNumberFormat="1" applyFont="1" applyBorder="1" applyAlignment="1">
      <alignment vertical="center"/>
    </xf>
    <xf numFmtId="41" fontId="14" fillId="0" borderId="1" xfId="0" applyNumberFormat="1" applyFont="1" applyFill="1" applyBorder="1" applyAlignment="1">
      <alignment vertical="center"/>
    </xf>
    <xf numFmtId="166" fontId="6" fillId="0" borderId="0" xfId="0" applyNumberFormat="1" applyFont="1" applyBorder="1"/>
    <xf numFmtId="166" fontId="10" fillId="0" borderId="0" xfId="0" applyNumberFormat="1" applyFont="1" applyBorder="1"/>
    <xf numFmtId="0" fontId="13" fillId="0" borderId="0" xfId="0" applyFont="1" applyBorder="1" applyAlignment="1"/>
    <xf numFmtId="0" fontId="6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/>
    </xf>
    <xf numFmtId="41" fontId="14" fillId="0" borderId="0" xfId="0" applyNumberFormat="1" applyFont="1" applyBorder="1" applyAlignment="1"/>
    <xf numFmtId="0" fontId="13" fillId="0" borderId="6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2" fontId="10" fillId="0" borderId="2" xfId="0" applyNumberFormat="1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66" fontId="10" fillId="0" borderId="2" xfId="0" applyNumberFormat="1" applyFont="1" applyFill="1" applyBorder="1" applyAlignment="1">
      <alignment horizontal="left" vertical="center" wrapText="1"/>
    </xf>
    <xf numFmtId="166" fontId="10" fillId="0" borderId="6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6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3" fillId="0" borderId="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10" fillId="0" borderId="6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8" fillId="0" borderId="2" xfId="0" applyFont="1" applyBorder="1" applyAlignment="1"/>
    <xf numFmtId="0" fontId="8" fillId="0" borderId="5" xfId="0" applyFont="1" applyBorder="1" applyAlignment="1"/>
    <xf numFmtId="0" fontId="8" fillId="0" borderId="6" xfId="0" applyFont="1" applyBorder="1" applyAlignment="1"/>
    <xf numFmtId="0" fontId="8" fillId="0" borderId="2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8" fillId="0" borderId="13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41" fontId="10" fillId="0" borderId="3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1" fontId="14" fillId="0" borderId="1" xfId="0" applyNumberFormat="1" applyFont="1" applyBorder="1" applyAlignment="1">
      <alignment horizontal="center" vertical="center"/>
    </xf>
    <xf numFmtId="41" fontId="1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3" xfId="0" applyFont="1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8" fillId="0" borderId="13" xfId="0" applyFont="1" applyFill="1" applyBorder="1" applyAlignment="1">
      <alignment horizontal="left" vertical="center" wrapText="1"/>
    </xf>
  </cellXfs>
  <cellStyles count="5">
    <cellStyle name="Dziesiętny 2" xfId="4"/>
    <cellStyle name="Normalny" xfId="0" builtinId="0"/>
    <cellStyle name="Normalny 2" xfId="1"/>
    <cellStyle name="Normalny 2 2" xfId="2"/>
    <cellStyle name="Normalny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view="pageBreakPreview" topLeftCell="A63" zoomScale="130" zoomScaleSheetLayoutView="130" workbookViewId="0">
      <selection sqref="A1:F73"/>
    </sheetView>
  </sheetViews>
  <sheetFormatPr defaultRowHeight="14.25"/>
  <cols>
    <col min="1" max="1" width="5.375" customWidth="1"/>
    <col min="2" max="2" width="6.625" customWidth="1"/>
    <col min="3" max="3" width="11.125" customWidth="1"/>
    <col min="4" max="4" width="6.625" customWidth="1"/>
    <col min="5" max="5" width="50.875" customWidth="1"/>
    <col min="6" max="6" width="15.375" customWidth="1"/>
    <col min="7" max="7" width="6.625" customWidth="1"/>
  </cols>
  <sheetData>
    <row r="1" spans="1:9" s="2" customFormat="1" ht="12.75">
      <c r="A1" s="1" t="s">
        <v>108</v>
      </c>
    </row>
    <row r="2" spans="1:9" s="2" customFormat="1" ht="12.75">
      <c r="A2" s="3" t="s">
        <v>109</v>
      </c>
    </row>
    <row r="3" spans="1:9" s="2" customFormat="1" ht="12.75">
      <c r="A3" s="3" t="s">
        <v>110</v>
      </c>
    </row>
    <row r="4" spans="1:9" ht="15">
      <c r="E4" s="4" t="s">
        <v>0</v>
      </c>
      <c r="F4" s="78">
        <v>44208</v>
      </c>
      <c r="G4" s="5"/>
    </row>
    <row r="5" spans="1:9" ht="7.5" customHeight="1">
      <c r="E5" s="4"/>
      <c r="F5" s="78"/>
      <c r="G5" s="5"/>
    </row>
    <row r="6" spans="1:9">
      <c r="A6" s="6"/>
      <c r="F6" s="7"/>
    </row>
    <row r="7" spans="1:9">
      <c r="B7" s="8"/>
      <c r="E7" s="1" t="s">
        <v>76</v>
      </c>
      <c r="F7" s="9"/>
    </row>
    <row r="8" spans="1:9">
      <c r="E8" s="1" t="s">
        <v>77</v>
      </c>
      <c r="F8" s="10"/>
    </row>
    <row r="9" spans="1:9">
      <c r="E9" s="3" t="s">
        <v>78</v>
      </c>
      <c r="F9" s="10"/>
    </row>
    <row r="10" spans="1:9">
      <c r="E10" s="3" t="s">
        <v>79</v>
      </c>
      <c r="F10" s="10"/>
    </row>
    <row r="11" spans="1:9" ht="9" customHeight="1"/>
    <row r="12" spans="1:9" ht="19.5" customHeight="1">
      <c r="A12" s="246" t="s">
        <v>111</v>
      </c>
      <c r="B12" s="246"/>
      <c r="C12" s="246"/>
      <c r="D12" s="246"/>
      <c r="E12" s="246"/>
      <c r="F12" s="246"/>
      <c r="G12" s="11"/>
    </row>
    <row r="13" spans="1:9" ht="6.75" customHeight="1"/>
    <row r="14" spans="1:9" ht="12.6" customHeight="1">
      <c r="A14" s="12" t="s">
        <v>1</v>
      </c>
      <c r="B14" s="12" t="s">
        <v>2</v>
      </c>
      <c r="C14" s="12" t="s">
        <v>3</v>
      </c>
      <c r="D14" s="12" t="s">
        <v>4</v>
      </c>
      <c r="E14" s="13" t="s">
        <v>5</v>
      </c>
      <c r="F14" s="12" t="s">
        <v>6</v>
      </c>
    </row>
    <row r="15" spans="1:9" s="53" customFormat="1" ht="12.6" customHeight="1">
      <c r="A15" s="79">
        <v>801</v>
      </c>
      <c r="B15" s="249" t="s">
        <v>32</v>
      </c>
      <c r="C15" s="228"/>
      <c r="D15" s="228"/>
      <c r="E15" s="229"/>
      <c r="F15" s="89">
        <f>F16+F51+F54</f>
        <v>1677783</v>
      </c>
      <c r="I15" s="80"/>
    </row>
    <row r="16" spans="1:9" s="53" customFormat="1" ht="12.6" customHeight="1">
      <c r="A16" s="97"/>
      <c r="B16" s="81">
        <v>80104</v>
      </c>
      <c r="C16" s="262" t="s">
        <v>36</v>
      </c>
      <c r="D16" s="263"/>
      <c r="E16" s="264"/>
      <c r="F16" s="89">
        <f>F17+F47+F49</f>
        <v>1670393</v>
      </c>
      <c r="I16" s="80"/>
    </row>
    <row r="17" spans="1:9" ht="12.6" customHeight="1">
      <c r="A17" s="98"/>
      <c r="B17" s="99"/>
      <c r="C17" s="68" t="s">
        <v>37</v>
      </c>
      <c r="D17" s="269" t="s">
        <v>38</v>
      </c>
      <c r="E17" s="268"/>
      <c r="F17" s="90">
        <f>SUM(F18:F46)-F19</f>
        <v>1628893</v>
      </c>
      <c r="I17" s="80"/>
    </row>
    <row r="18" spans="1:9" ht="12.6" customHeight="1">
      <c r="A18" s="98"/>
      <c r="B18" s="100"/>
      <c r="C18" s="101"/>
      <c r="D18" s="24">
        <v>3020</v>
      </c>
      <c r="E18" s="83" t="s">
        <v>7</v>
      </c>
      <c r="F18" s="102">
        <v>2500</v>
      </c>
      <c r="I18" s="80"/>
    </row>
    <row r="19" spans="1:9" ht="12.6" customHeight="1">
      <c r="A19" s="98"/>
      <c r="B19" s="100"/>
      <c r="C19" s="103"/>
      <c r="D19" s="24"/>
      <c r="E19" s="82" t="s">
        <v>80</v>
      </c>
      <c r="F19" s="104">
        <v>2500</v>
      </c>
      <c r="I19" s="80"/>
    </row>
    <row r="20" spans="1:9" ht="12.6" customHeight="1">
      <c r="A20" s="98"/>
      <c r="B20" s="100"/>
      <c r="C20" s="103"/>
      <c r="D20" s="24">
        <v>4010</v>
      </c>
      <c r="E20" s="83" t="s">
        <v>8</v>
      </c>
      <c r="F20" s="102">
        <v>1148824</v>
      </c>
      <c r="I20" s="80"/>
    </row>
    <row r="21" spans="1:9" ht="12.6" customHeight="1">
      <c r="A21" s="98"/>
      <c r="B21" s="100"/>
      <c r="C21" s="103"/>
      <c r="D21" s="24">
        <v>4040</v>
      </c>
      <c r="E21" s="83" t="s">
        <v>9</v>
      </c>
      <c r="F21" s="102">
        <v>84312</v>
      </c>
      <c r="I21" s="80"/>
    </row>
    <row r="22" spans="1:9" ht="12.6" customHeight="1">
      <c r="A22" s="98"/>
      <c r="B22" s="100"/>
      <c r="C22" s="103"/>
      <c r="D22" s="24">
        <v>4110</v>
      </c>
      <c r="E22" s="83" t="s">
        <v>10</v>
      </c>
      <c r="F22" s="105">
        <v>192407</v>
      </c>
      <c r="I22" s="80"/>
    </row>
    <row r="23" spans="1:9" ht="12.6" customHeight="1">
      <c r="A23" s="98"/>
      <c r="B23" s="100"/>
      <c r="C23" s="103"/>
      <c r="D23" s="24">
        <v>4120</v>
      </c>
      <c r="E23" s="83" t="s">
        <v>11</v>
      </c>
      <c r="F23" s="105">
        <v>20220</v>
      </c>
      <c r="I23" s="80"/>
    </row>
    <row r="24" spans="1:9" ht="12.6" customHeight="1">
      <c r="A24" s="98"/>
      <c r="B24" s="100"/>
      <c r="C24" s="103"/>
      <c r="D24" s="24">
        <v>4140</v>
      </c>
      <c r="E24" s="83" t="s">
        <v>81</v>
      </c>
      <c r="F24" s="102">
        <f>-130+12158</f>
        <v>12028</v>
      </c>
      <c r="I24" s="80"/>
    </row>
    <row r="25" spans="1:9" ht="12.6" customHeight="1">
      <c r="A25" s="98"/>
      <c r="B25" s="100"/>
      <c r="C25" s="103"/>
      <c r="D25" s="24">
        <v>4210</v>
      </c>
      <c r="E25" s="83" t="s">
        <v>33</v>
      </c>
      <c r="F25" s="102">
        <v>16790</v>
      </c>
      <c r="I25" s="80"/>
    </row>
    <row r="26" spans="1:9" ht="12.6" customHeight="1">
      <c r="A26" s="98"/>
      <c r="B26" s="100"/>
      <c r="C26" s="103"/>
      <c r="D26" s="24">
        <v>4220</v>
      </c>
      <c r="E26" s="83" t="s">
        <v>59</v>
      </c>
      <c r="F26" s="102">
        <v>10</v>
      </c>
      <c r="I26" s="80"/>
    </row>
    <row r="27" spans="1:9" ht="12.6" customHeight="1">
      <c r="A27" s="98"/>
      <c r="B27" s="100"/>
      <c r="C27" s="103"/>
      <c r="D27" s="24">
        <v>4240</v>
      </c>
      <c r="E27" s="83" t="s">
        <v>13</v>
      </c>
      <c r="F27" s="102">
        <v>17000</v>
      </c>
      <c r="I27" s="80"/>
    </row>
    <row r="28" spans="1:9" ht="12.6" customHeight="1">
      <c r="A28" s="98"/>
      <c r="B28" s="100"/>
      <c r="C28" s="103"/>
      <c r="D28" s="28">
        <v>4260</v>
      </c>
      <c r="E28" s="83" t="s">
        <v>34</v>
      </c>
      <c r="F28" s="105">
        <f>50040-41640</f>
        <v>8400</v>
      </c>
      <c r="I28" s="80"/>
    </row>
    <row r="29" spans="1:9" ht="12.6" customHeight="1">
      <c r="A29" s="98"/>
      <c r="B29" s="100"/>
      <c r="C29" s="103"/>
      <c r="D29" s="273"/>
      <c r="E29" s="83" t="s">
        <v>112</v>
      </c>
      <c r="F29" s="105"/>
      <c r="I29" s="80"/>
    </row>
    <row r="30" spans="1:9" ht="12.6" customHeight="1">
      <c r="A30" s="98"/>
      <c r="B30" s="100"/>
      <c r="C30" s="103"/>
      <c r="D30" s="274"/>
      <c r="E30" s="83" t="s">
        <v>113</v>
      </c>
      <c r="F30" s="105">
        <v>41640</v>
      </c>
      <c r="I30" s="80"/>
    </row>
    <row r="31" spans="1:9" ht="12.6" customHeight="1">
      <c r="A31" s="98"/>
      <c r="B31" s="100"/>
      <c r="C31" s="103"/>
      <c r="D31" s="28">
        <v>4280</v>
      </c>
      <c r="E31" s="83" t="s">
        <v>14</v>
      </c>
      <c r="F31" s="102">
        <v>2500</v>
      </c>
      <c r="I31" s="80"/>
    </row>
    <row r="32" spans="1:9" ht="12.6" customHeight="1">
      <c r="A32" s="98"/>
      <c r="B32" s="100"/>
      <c r="C32" s="103"/>
      <c r="D32" s="28">
        <v>4300</v>
      </c>
      <c r="E32" s="83" t="s">
        <v>15</v>
      </c>
      <c r="F32" s="106">
        <f>13550-4000-4400</f>
        <v>5150</v>
      </c>
      <c r="I32" s="80"/>
    </row>
    <row r="33" spans="1:9" ht="12.6" customHeight="1">
      <c r="A33" s="98"/>
      <c r="B33" s="100"/>
      <c r="C33" s="103"/>
      <c r="D33" s="273"/>
      <c r="E33" s="83" t="s">
        <v>16</v>
      </c>
      <c r="F33" s="106">
        <f>1700+2300</f>
        <v>4000</v>
      </c>
      <c r="I33" s="80"/>
    </row>
    <row r="34" spans="1:9" ht="12.6" customHeight="1">
      <c r="A34" s="98"/>
      <c r="B34" s="100"/>
      <c r="C34" s="103"/>
      <c r="D34" s="275"/>
      <c r="E34" s="83" t="s">
        <v>17</v>
      </c>
      <c r="F34" s="106"/>
      <c r="I34" s="80"/>
    </row>
    <row r="35" spans="1:9" ht="12.6" customHeight="1">
      <c r="A35" s="98"/>
      <c r="B35" s="100"/>
      <c r="C35" s="103"/>
      <c r="D35" s="274"/>
      <c r="E35" s="83" t="s">
        <v>18</v>
      </c>
      <c r="F35" s="106">
        <v>4400</v>
      </c>
      <c r="I35" s="80"/>
    </row>
    <row r="36" spans="1:9" ht="12.6" customHeight="1">
      <c r="A36" s="98"/>
      <c r="B36" s="100"/>
      <c r="C36" s="103"/>
      <c r="D36" s="28">
        <v>4360</v>
      </c>
      <c r="E36" s="83" t="s">
        <v>95</v>
      </c>
      <c r="F36" s="106">
        <v>6200</v>
      </c>
      <c r="I36" s="80"/>
    </row>
    <row r="37" spans="1:9" ht="12.6" customHeight="1">
      <c r="A37" s="98"/>
      <c r="B37" s="100"/>
      <c r="C37" s="103"/>
      <c r="D37" s="273"/>
      <c r="E37" s="83" t="s">
        <v>96</v>
      </c>
      <c r="F37" s="106">
        <v>0</v>
      </c>
      <c r="I37" s="80"/>
    </row>
    <row r="38" spans="1:9" ht="12.6" customHeight="1">
      <c r="A38" s="98"/>
      <c r="B38" s="100"/>
      <c r="C38" s="103"/>
      <c r="D38" s="274"/>
      <c r="E38" s="83" t="s">
        <v>97</v>
      </c>
      <c r="F38" s="106"/>
      <c r="I38" s="80"/>
    </row>
    <row r="39" spans="1:9" ht="12.6" customHeight="1">
      <c r="A39" s="98"/>
      <c r="B39" s="100"/>
      <c r="C39" s="103"/>
      <c r="D39" s="28">
        <v>4390</v>
      </c>
      <c r="E39" s="83" t="s">
        <v>22</v>
      </c>
      <c r="F39" s="41">
        <v>0</v>
      </c>
      <c r="I39" s="80"/>
    </row>
    <row r="40" spans="1:9" ht="12.6" customHeight="1">
      <c r="A40" s="98"/>
      <c r="B40" s="100"/>
      <c r="C40" s="103"/>
      <c r="D40" s="24">
        <v>4400</v>
      </c>
      <c r="E40" s="83" t="s">
        <v>107</v>
      </c>
      <c r="F40" s="102">
        <v>0</v>
      </c>
      <c r="I40" s="80"/>
    </row>
    <row r="41" spans="1:9" ht="12.6" customHeight="1">
      <c r="A41" s="98"/>
      <c r="B41" s="100"/>
      <c r="C41" s="103"/>
      <c r="D41" s="24">
        <v>4410</v>
      </c>
      <c r="E41" s="83" t="s">
        <v>23</v>
      </c>
      <c r="F41" s="102">
        <v>0</v>
      </c>
      <c r="I41" s="80"/>
    </row>
    <row r="42" spans="1:9" ht="12.6" customHeight="1">
      <c r="A42" s="98"/>
      <c r="B42" s="100"/>
      <c r="C42" s="103"/>
      <c r="D42" s="24">
        <v>4430</v>
      </c>
      <c r="E42" s="83" t="s">
        <v>24</v>
      </c>
      <c r="F42" s="102">
        <v>0</v>
      </c>
      <c r="I42" s="80"/>
    </row>
    <row r="43" spans="1:9" ht="12.6" customHeight="1">
      <c r="A43" s="98"/>
      <c r="B43" s="100"/>
      <c r="C43" s="103"/>
      <c r="D43" s="24">
        <v>4440</v>
      </c>
      <c r="E43" s="83" t="s">
        <v>25</v>
      </c>
      <c r="F43" s="102">
        <v>59052</v>
      </c>
      <c r="I43" s="80"/>
    </row>
    <row r="44" spans="1:9" ht="12.6" customHeight="1">
      <c r="A44" s="98"/>
      <c r="B44" s="100"/>
      <c r="C44" s="103"/>
      <c r="D44" s="39">
        <v>4520</v>
      </c>
      <c r="E44" s="83" t="s">
        <v>35</v>
      </c>
      <c r="F44" s="102">
        <v>2220</v>
      </c>
      <c r="I44" s="80"/>
    </row>
    <row r="45" spans="1:9" ht="12.6" customHeight="1">
      <c r="A45" s="98"/>
      <c r="B45" s="100"/>
      <c r="C45" s="103"/>
      <c r="D45" s="39">
        <v>4610</v>
      </c>
      <c r="E45" s="83" t="s">
        <v>39</v>
      </c>
      <c r="F45" s="102">
        <v>0</v>
      </c>
      <c r="I45" s="80"/>
    </row>
    <row r="46" spans="1:9" ht="12.6" customHeight="1">
      <c r="A46" s="98"/>
      <c r="B46" s="100"/>
      <c r="C46" s="103"/>
      <c r="D46" s="24">
        <v>4700</v>
      </c>
      <c r="E46" s="83" t="s">
        <v>114</v>
      </c>
      <c r="F46" s="102">
        <v>1240</v>
      </c>
      <c r="I46" s="80"/>
    </row>
    <row r="47" spans="1:9" ht="12.6" customHeight="1">
      <c r="A47" s="98"/>
      <c r="B47" s="100"/>
      <c r="C47" s="58" t="s">
        <v>27</v>
      </c>
      <c r="D47" s="272" t="s">
        <v>28</v>
      </c>
      <c r="E47" s="271"/>
      <c r="F47" s="90">
        <f>F48</f>
        <v>29500</v>
      </c>
      <c r="I47" s="80"/>
    </row>
    <row r="48" spans="1:9" ht="12.6" customHeight="1">
      <c r="A48" s="98"/>
      <c r="B48" s="100"/>
      <c r="C48" s="101"/>
      <c r="D48" s="31">
        <v>4270</v>
      </c>
      <c r="E48" s="107" t="s">
        <v>29</v>
      </c>
      <c r="F48" s="102">
        <v>29500</v>
      </c>
      <c r="I48" s="80"/>
    </row>
    <row r="49" spans="1:9" ht="12.6" customHeight="1">
      <c r="A49" s="98"/>
      <c r="B49" s="100"/>
      <c r="C49" s="64" t="s">
        <v>30</v>
      </c>
      <c r="D49" s="265" t="s">
        <v>31</v>
      </c>
      <c r="E49" s="266"/>
      <c r="F49" s="108">
        <f>F50</f>
        <v>12000</v>
      </c>
      <c r="I49" s="80"/>
    </row>
    <row r="50" spans="1:9" ht="12.6" customHeight="1">
      <c r="A50" s="98"/>
      <c r="B50" s="100"/>
      <c r="C50" s="109"/>
      <c r="D50" s="24">
        <v>4210</v>
      </c>
      <c r="E50" s="83" t="s">
        <v>33</v>
      </c>
      <c r="F50" s="102">
        <v>12000</v>
      </c>
      <c r="I50" s="80"/>
    </row>
    <row r="51" spans="1:9" ht="12.6" customHeight="1">
      <c r="A51" s="110"/>
      <c r="B51" s="86">
        <v>80146</v>
      </c>
      <c r="C51" s="258" t="s">
        <v>40</v>
      </c>
      <c r="D51" s="259"/>
      <c r="E51" s="260"/>
      <c r="F51" s="89">
        <f>F52</f>
        <v>2986</v>
      </c>
      <c r="I51" s="80"/>
    </row>
    <row r="52" spans="1:9" ht="12.6" customHeight="1">
      <c r="A52" s="98"/>
      <c r="B52" s="100"/>
      <c r="C52" s="58" t="s">
        <v>41</v>
      </c>
      <c r="D52" s="269" t="s">
        <v>40</v>
      </c>
      <c r="E52" s="268"/>
      <c r="F52" s="90">
        <f>SUM(F53:F53)</f>
        <v>2986</v>
      </c>
      <c r="I52" s="80"/>
    </row>
    <row r="53" spans="1:9" ht="12.6" customHeight="1">
      <c r="A53" s="98"/>
      <c r="B53" s="100"/>
      <c r="C53" s="111"/>
      <c r="D53" s="24">
        <v>4700</v>
      </c>
      <c r="E53" s="107" t="s">
        <v>44</v>
      </c>
      <c r="F53" s="102">
        <v>2986</v>
      </c>
      <c r="I53" s="80"/>
    </row>
    <row r="54" spans="1:9" ht="12.6" customHeight="1">
      <c r="A54" s="98"/>
      <c r="B54" s="79">
        <v>80195</v>
      </c>
      <c r="C54" s="230" t="s">
        <v>48</v>
      </c>
      <c r="D54" s="230"/>
      <c r="E54" s="231"/>
      <c r="F54" s="89">
        <f>F55+F57</f>
        <v>4404</v>
      </c>
      <c r="I54" s="80"/>
    </row>
    <row r="55" spans="1:9" ht="12.6" customHeight="1">
      <c r="A55" s="98"/>
      <c r="B55" s="35"/>
      <c r="C55" s="58" t="s">
        <v>49</v>
      </c>
      <c r="D55" s="225" t="s">
        <v>50</v>
      </c>
      <c r="E55" s="226"/>
      <c r="F55" s="90">
        <f>F56</f>
        <v>4404</v>
      </c>
      <c r="I55" s="80"/>
    </row>
    <row r="56" spans="1:9" ht="12.6" customHeight="1">
      <c r="A56" s="98"/>
      <c r="B56" s="37"/>
      <c r="C56" s="46"/>
      <c r="D56" s="58">
        <v>4440</v>
      </c>
      <c r="E56" s="59" t="s">
        <v>51</v>
      </c>
      <c r="F56" s="26">
        <v>4404</v>
      </c>
      <c r="I56" s="80"/>
    </row>
    <row r="57" spans="1:9" ht="12.6" customHeight="1">
      <c r="A57" s="98"/>
      <c r="B57" s="44"/>
      <c r="C57" s="87" t="s">
        <v>85</v>
      </c>
      <c r="D57" s="235" t="s">
        <v>86</v>
      </c>
      <c r="E57" s="236"/>
      <c r="F57" s="90">
        <f>F58+F59+F60</f>
        <v>0</v>
      </c>
      <c r="I57" s="80"/>
    </row>
    <row r="58" spans="1:9" ht="12.6" customHeight="1">
      <c r="A58" s="98"/>
      <c r="B58" s="44"/>
      <c r="C58" s="66"/>
      <c r="D58" s="28">
        <v>4010</v>
      </c>
      <c r="E58" s="83" t="s">
        <v>8</v>
      </c>
      <c r="F58" s="26">
        <v>0</v>
      </c>
      <c r="I58" s="80"/>
    </row>
    <row r="59" spans="1:9" ht="12.6" customHeight="1">
      <c r="A59" s="98"/>
      <c r="B59" s="44"/>
      <c r="C59" s="70"/>
      <c r="D59" s="28">
        <v>4110</v>
      </c>
      <c r="E59" s="83" t="s">
        <v>10</v>
      </c>
      <c r="F59" s="26">
        <v>0</v>
      </c>
      <c r="I59" s="80"/>
    </row>
    <row r="60" spans="1:9" ht="12.6" customHeight="1">
      <c r="A60" s="98"/>
      <c r="B60" s="44"/>
      <c r="C60" s="46"/>
      <c r="D60" s="28">
        <v>4120</v>
      </c>
      <c r="E60" s="83" t="s">
        <v>11</v>
      </c>
      <c r="F60" s="26">
        <v>0</v>
      </c>
      <c r="I60" s="80"/>
    </row>
    <row r="61" spans="1:9" ht="12.6" customHeight="1">
      <c r="A61" s="79">
        <v>854</v>
      </c>
      <c r="B61" s="249" t="s">
        <v>58</v>
      </c>
      <c r="C61" s="228"/>
      <c r="D61" s="228"/>
      <c r="E61" s="229"/>
      <c r="F61" s="89">
        <f>F62+F70</f>
        <v>800</v>
      </c>
      <c r="I61" s="80"/>
    </row>
    <row r="62" spans="1:9" ht="12.6" customHeight="1">
      <c r="A62" s="110"/>
      <c r="B62" s="86">
        <v>85415</v>
      </c>
      <c r="C62" s="270" t="s">
        <v>61</v>
      </c>
      <c r="D62" s="270"/>
      <c r="E62" s="262"/>
      <c r="F62" s="89">
        <f>F63+F66+F68</f>
        <v>800</v>
      </c>
      <c r="I62" s="80"/>
    </row>
    <row r="63" spans="1:9" ht="12.6" customHeight="1">
      <c r="A63" s="112"/>
      <c r="B63" s="103"/>
      <c r="C63" s="58" t="s">
        <v>62</v>
      </c>
      <c r="D63" s="271" t="s">
        <v>63</v>
      </c>
      <c r="E63" s="272"/>
      <c r="F63" s="90">
        <f>F64+F65</f>
        <v>0</v>
      </c>
      <c r="I63" s="80"/>
    </row>
    <row r="64" spans="1:9" ht="24" customHeight="1">
      <c r="A64" s="112"/>
      <c r="B64" s="103"/>
      <c r="C64" s="99"/>
      <c r="D64" s="24">
        <v>3240</v>
      </c>
      <c r="E64" s="83" t="s">
        <v>64</v>
      </c>
      <c r="F64" s="26">
        <v>0</v>
      </c>
      <c r="I64" s="80"/>
    </row>
    <row r="65" spans="1:9" ht="12.6" customHeight="1">
      <c r="A65" s="112"/>
      <c r="B65" s="103"/>
      <c r="C65" s="113"/>
      <c r="D65" s="24">
        <v>3260</v>
      </c>
      <c r="E65" s="83" t="s">
        <v>103</v>
      </c>
      <c r="F65" s="26">
        <v>0</v>
      </c>
      <c r="I65" s="80"/>
    </row>
    <row r="66" spans="1:9" ht="12" customHeight="1">
      <c r="A66" s="112"/>
      <c r="B66" s="103"/>
      <c r="C66" s="58" t="s">
        <v>65</v>
      </c>
      <c r="D66" s="271" t="s">
        <v>66</v>
      </c>
      <c r="E66" s="272"/>
      <c r="F66" s="90">
        <f>F67</f>
        <v>800</v>
      </c>
      <c r="I66" s="80"/>
    </row>
    <row r="67" spans="1:9" ht="24" customHeight="1">
      <c r="A67" s="112"/>
      <c r="B67" s="100"/>
      <c r="C67" s="114"/>
      <c r="D67" s="24">
        <v>3260</v>
      </c>
      <c r="E67" s="83" t="s">
        <v>104</v>
      </c>
      <c r="F67" s="26">
        <v>800</v>
      </c>
      <c r="I67" s="80"/>
    </row>
    <row r="68" spans="1:9" ht="14.25" customHeight="1">
      <c r="A68" s="112"/>
      <c r="B68" s="100"/>
      <c r="C68" s="58" t="s">
        <v>68</v>
      </c>
      <c r="D68" s="268" t="s">
        <v>69</v>
      </c>
      <c r="E68" s="269"/>
      <c r="F68" s="90">
        <f>F69</f>
        <v>0</v>
      </c>
      <c r="I68" s="80"/>
    </row>
    <row r="69" spans="1:9" s="53" customFormat="1" ht="12.6" customHeight="1">
      <c r="A69" s="112"/>
      <c r="B69" s="100"/>
      <c r="C69" s="114"/>
      <c r="D69" s="24">
        <v>3260</v>
      </c>
      <c r="E69" s="83" t="s">
        <v>70</v>
      </c>
      <c r="F69" s="26">
        <v>0</v>
      </c>
      <c r="I69" s="80"/>
    </row>
    <row r="70" spans="1:9" s="92" customFormat="1" ht="12.6" customHeight="1">
      <c r="A70" s="112"/>
      <c r="B70" s="86">
        <v>85416</v>
      </c>
      <c r="C70" s="270" t="s">
        <v>71</v>
      </c>
      <c r="D70" s="270"/>
      <c r="E70" s="262"/>
      <c r="F70" s="89">
        <f>F71</f>
        <v>0</v>
      </c>
      <c r="I70" s="80"/>
    </row>
    <row r="71" spans="1:9" ht="12.6" customHeight="1">
      <c r="A71" s="112"/>
      <c r="B71" s="101"/>
      <c r="C71" s="58" t="s">
        <v>72</v>
      </c>
      <c r="D71" s="271" t="s">
        <v>73</v>
      </c>
      <c r="E71" s="272"/>
      <c r="F71" s="26">
        <f>F72</f>
        <v>0</v>
      </c>
      <c r="I71" s="80"/>
    </row>
    <row r="72" spans="1:9" ht="12.6" customHeight="1">
      <c r="A72" s="115"/>
      <c r="B72" s="103"/>
      <c r="C72" s="111"/>
      <c r="D72" s="24">
        <v>3240</v>
      </c>
      <c r="E72" s="107" t="s">
        <v>74</v>
      </c>
      <c r="F72" s="26"/>
      <c r="I72" s="80"/>
    </row>
    <row r="73" spans="1:9" s="14" customFormat="1" ht="12.6" customHeight="1">
      <c r="A73" s="249" t="s">
        <v>75</v>
      </c>
      <c r="B73" s="228"/>
      <c r="C73" s="228"/>
      <c r="D73" s="228"/>
      <c r="E73" s="229"/>
      <c r="F73" s="89">
        <f>F15+F61</f>
        <v>1678583</v>
      </c>
      <c r="I73" s="80"/>
    </row>
    <row r="74" spans="1:9">
      <c r="A74" s="116"/>
      <c r="B74" s="116"/>
      <c r="C74" s="116"/>
      <c r="D74" s="116"/>
      <c r="E74" s="116"/>
      <c r="F74" s="117"/>
      <c r="I74" s="80"/>
    </row>
    <row r="75" spans="1:9" ht="14.25" hidden="1" customHeight="1">
      <c r="A75" s="118" t="s">
        <v>115</v>
      </c>
      <c r="B75" s="119"/>
      <c r="C75" s="120"/>
      <c r="D75" s="120"/>
      <c r="E75" s="120"/>
      <c r="F75" s="121"/>
      <c r="I75" s="80"/>
    </row>
    <row r="76" spans="1:9" ht="14.25" hidden="1" customHeight="1">
      <c r="A76" s="118"/>
      <c r="B76" s="120" t="s">
        <v>116</v>
      </c>
      <c r="C76" s="120">
        <v>560</v>
      </c>
      <c r="D76" s="120"/>
      <c r="E76" s="120"/>
      <c r="F76" s="121"/>
      <c r="I76" s="80"/>
    </row>
    <row r="77" spans="1:9" ht="14.25" hidden="1" customHeight="1">
      <c r="A77" s="118"/>
      <c r="B77" s="122" t="s">
        <v>90</v>
      </c>
      <c r="C77" s="122">
        <f>SUM(C76)</f>
        <v>560</v>
      </c>
      <c r="D77" s="120"/>
      <c r="E77" s="120"/>
      <c r="F77" s="121"/>
      <c r="I77" s="80"/>
    </row>
    <row r="78" spans="1:9" ht="14.25" hidden="1" customHeight="1">
      <c r="A78" s="123"/>
      <c r="C78" s="124"/>
      <c r="D78" s="116"/>
      <c r="E78" s="116"/>
      <c r="F78" s="117"/>
      <c r="I78" s="80"/>
    </row>
    <row r="79" spans="1:9" ht="14.25" hidden="1" customHeight="1">
      <c r="A79" s="125" t="s">
        <v>117</v>
      </c>
      <c r="F79" s="117"/>
      <c r="I79" s="80"/>
    </row>
    <row r="80" spans="1:9" ht="14.25" hidden="1" customHeight="1">
      <c r="A80" s="126" t="s">
        <v>118</v>
      </c>
      <c r="C80" s="127">
        <v>0</v>
      </c>
      <c r="D80" s="116"/>
      <c r="E80" s="116"/>
      <c r="F80" s="117"/>
      <c r="I80" s="80"/>
    </row>
    <row r="81" spans="1:9" ht="14.25" hidden="1" customHeight="1">
      <c r="A81" s="123" t="s">
        <v>119</v>
      </c>
      <c r="C81" s="124">
        <f>C80</f>
        <v>0</v>
      </c>
      <c r="D81" s="116"/>
      <c r="E81" s="116"/>
      <c r="F81" s="117"/>
      <c r="I81" s="80"/>
    </row>
    <row r="82" spans="1:9" ht="14.25" customHeight="1">
      <c r="A82" s="118"/>
      <c r="B82" s="119"/>
      <c r="C82" s="120"/>
      <c r="D82" s="120"/>
      <c r="E82" s="120"/>
      <c r="F82" s="121"/>
      <c r="I82" s="80"/>
    </row>
    <row r="83" spans="1:9" ht="14.25" customHeight="1">
      <c r="A83" s="118"/>
      <c r="B83" s="120"/>
      <c r="C83" s="120"/>
      <c r="D83" s="120"/>
      <c r="E83" s="120"/>
      <c r="F83" s="121"/>
      <c r="I83" s="80"/>
    </row>
    <row r="84" spans="1:9" ht="14.25" customHeight="1">
      <c r="A84" s="118"/>
      <c r="B84" s="122"/>
      <c r="C84" s="122"/>
      <c r="D84" s="120"/>
      <c r="E84" s="120"/>
      <c r="F84" s="121"/>
      <c r="I84" s="80"/>
    </row>
    <row r="85" spans="1:9" ht="14.25" customHeight="1">
      <c r="A85" s="122"/>
      <c r="B85" s="122"/>
      <c r="C85" s="122"/>
      <c r="D85" s="128"/>
      <c r="E85" s="122"/>
      <c r="F85" s="129"/>
      <c r="I85" s="80"/>
    </row>
    <row r="86" spans="1:9">
      <c r="F86" s="93"/>
      <c r="I86" s="80"/>
    </row>
    <row r="87" spans="1:9">
      <c r="F87" s="93"/>
      <c r="I87" s="80"/>
    </row>
    <row r="88" spans="1:9">
      <c r="F88" s="93"/>
      <c r="I88" s="80"/>
    </row>
    <row r="89" spans="1:9">
      <c r="F89" s="93"/>
      <c r="I89" s="80"/>
    </row>
    <row r="90" spans="1:9">
      <c r="F90" s="93"/>
      <c r="I90" s="80"/>
    </row>
    <row r="91" spans="1:9">
      <c r="F91" s="93"/>
      <c r="I91" s="80"/>
    </row>
    <row r="92" spans="1:9">
      <c r="F92" s="93"/>
      <c r="I92" s="80"/>
    </row>
    <row r="93" spans="1:9">
      <c r="F93" s="93"/>
      <c r="I93" s="80"/>
    </row>
    <row r="94" spans="1:9">
      <c r="F94" s="93"/>
      <c r="I94" s="80"/>
    </row>
    <row r="95" spans="1:9">
      <c r="F95" s="93"/>
      <c r="I95" s="80"/>
    </row>
    <row r="96" spans="1:9">
      <c r="F96" s="93"/>
      <c r="I96" s="80"/>
    </row>
    <row r="97" spans="6:9">
      <c r="F97" s="93"/>
      <c r="I97" s="80"/>
    </row>
    <row r="98" spans="6:9">
      <c r="F98" s="93"/>
      <c r="I98" s="80"/>
    </row>
    <row r="99" spans="6:9">
      <c r="F99" s="93"/>
      <c r="I99" s="80"/>
    </row>
    <row r="100" spans="6:9">
      <c r="F100" s="93"/>
      <c r="I100" s="80"/>
    </row>
    <row r="101" spans="6:9">
      <c r="F101" s="93"/>
      <c r="I101" s="80"/>
    </row>
    <row r="102" spans="6:9">
      <c r="F102" s="93"/>
      <c r="I102" s="80"/>
    </row>
    <row r="103" spans="6:9">
      <c r="F103" s="93"/>
      <c r="I103" s="80"/>
    </row>
    <row r="104" spans="6:9">
      <c r="F104" s="93"/>
      <c r="I104" s="80"/>
    </row>
    <row r="105" spans="6:9">
      <c r="F105" s="93"/>
      <c r="I105" s="80"/>
    </row>
    <row r="106" spans="6:9">
      <c r="F106" s="93"/>
      <c r="I106" s="80"/>
    </row>
    <row r="107" spans="6:9">
      <c r="F107" s="93"/>
      <c r="I107" s="80"/>
    </row>
    <row r="108" spans="6:9">
      <c r="F108" s="93"/>
      <c r="I108" s="80"/>
    </row>
    <row r="109" spans="6:9">
      <c r="F109" s="93"/>
      <c r="I109" s="80"/>
    </row>
    <row r="110" spans="6:9">
      <c r="F110" s="93"/>
      <c r="I110" s="80"/>
    </row>
    <row r="111" spans="6:9">
      <c r="F111" s="93"/>
      <c r="I111" s="80"/>
    </row>
    <row r="112" spans="6:9">
      <c r="F112" s="93"/>
      <c r="I112" s="80"/>
    </row>
    <row r="113" spans="6:9">
      <c r="F113" s="93"/>
      <c r="I113" s="80"/>
    </row>
    <row r="114" spans="6:9">
      <c r="F114" s="93"/>
      <c r="I114" s="80"/>
    </row>
    <row r="115" spans="6:9">
      <c r="F115" s="93"/>
      <c r="I115" s="80"/>
    </row>
    <row r="116" spans="6:9">
      <c r="F116" s="93"/>
      <c r="I116" s="80"/>
    </row>
    <row r="117" spans="6:9">
      <c r="F117" s="93"/>
      <c r="I117" s="80"/>
    </row>
    <row r="118" spans="6:9">
      <c r="F118" s="93"/>
      <c r="I118" s="80"/>
    </row>
    <row r="119" spans="6:9">
      <c r="F119" s="93"/>
      <c r="I119" s="80"/>
    </row>
    <row r="120" spans="6:9">
      <c r="F120" s="93"/>
      <c r="I120" s="80"/>
    </row>
    <row r="121" spans="6:9">
      <c r="F121" s="93"/>
      <c r="I121" s="80"/>
    </row>
    <row r="122" spans="6:9">
      <c r="F122" s="93"/>
      <c r="I122" s="80"/>
    </row>
    <row r="123" spans="6:9">
      <c r="F123" s="93"/>
      <c r="I123" s="80"/>
    </row>
    <row r="124" spans="6:9">
      <c r="F124" s="93"/>
      <c r="I124" s="80"/>
    </row>
    <row r="125" spans="6:9">
      <c r="F125" s="93"/>
      <c r="I125" s="80"/>
    </row>
    <row r="126" spans="6:9">
      <c r="F126" s="93"/>
      <c r="I126" s="80"/>
    </row>
    <row r="127" spans="6:9">
      <c r="F127" s="93"/>
      <c r="I127" s="80"/>
    </row>
    <row r="128" spans="6:9">
      <c r="F128" s="93"/>
      <c r="I128" s="80"/>
    </row>
    <row r="129" spans="6:9">
      <c r="F129" s="93"/>
      <c r="I129" s="80"/>
    </row>
    <row r="130" spans="6:9">
      <c r="F130" s="93"/>
    </row>
    <row r="131" spans="6:9">
      <c r="F131" s="93"/>
    </row>
    <row r="132" spans="6:9">
      <c r="F132" s="93"/>
    </row>
    <row r="133" spans="6:9">
      <c r="F133" s="93"/>
    </row>
    <row r="134" spans="6:9">
      <c r="F134" s="93"/>
    </row>
    <row r="135" spans="6:9">
      <c r="F135" s="93"/>
    </row>
    <row r="136" spans="6:9">
      <c r="F136" s="93"/>
    </row>
    <row r="137" spans="6:9">
      <c r="F137" s="93"/>
    </row>
    <row r="138" spans="6:9">
      <c r="F138" s="93"/>
    </row>
    <row r="139" spans="6:9">
      <c r="F139" s="93"/>
    </row>
    <row r="140" spans="6:9">
      <c r="F140" s="93"/>
    </row>
    <row r="141" spans="6:9">
      <c r="F141" s="93"/>
    </row>
    <row r="142" spans="6:9">
      <c r="F142" s="93"/>
    </row>
    <row r="143" spans="6:9">
      <c r="F143" s="93"/>
    </row>
    <row r="144" spans="6:9">
      <c r="F144" s="93"/>
    </row>
    <row r="145" spans="6:6">
      <c r="F145" s="93"/>
    </row>
    <row r="146" spans="6:6">
      <c r="F146" s="93"/>
    </row>
  </sheetData>
  <mergeCells count="22">
    <mergeCell ref="C54:E54"/>
    <mergeCell ref="A12:F12"/>
    <mergeCell ref="B15:E15"/>
    <mergeCell ref="C16:E16"/>
    <mergeCell ref="D17:E17"/>
    <mergeCell ref="D29:D30"/>
    <mergeCell ref="D33:D35"/>
    <mergeCell ref="D37:D38"/>
    <mergeCell ref="D47:E47"/>
    <mergeCell ref="D49:E49"/>
    <mergeCell ref="C51:E51"/>
    <mergeCell ref="D52:E52"/>
    <mergeCell ref="D68:E68"/>
    <mergeCell ref="C70:E70"/>
    <mergeCell ref="D71:E71"/>
    <mergeCell ref="A73:E73"/>
    <mergeCell ref="D55:E55"/>
    <mergeCell ref="D57:E57"/>
    <mergeCell ref="B61:E61"/>
    <mergeCell ref="C62:E62"/>
    <mergeCell ref="D63:E63"/>
    <mergeCell ref="D66:E66"/>
  </mergeCells>
  <pageMargins left="0.19685039370078741" right="0.19685039370078741" top="0.39370078740157483" bottom="0.19685039370078741" header="0.19685039370078741" footer="0.19685039370078741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workbookViewId="0">
      <selection activeCell="H10" sqref="H10"/>
    </sheetView>
  </sheetViews>
  <sheetFormatPr defaultRowHeight="14.25"/>
  <cols>
    <col min="1" max="1" width="5.375" customWidth="1"/>
    <col min="2" max="2" width="6.5" customWidth="1"/>
    <col min="3" max="3" width="7.75" customWidth="1"/>
    <col min="4" max="4" width="6.625" customWidth="1"/>
    <col min="5" max="5" width="51.125" customWidth="1"/>
    <col min="6" max="6" width="12.625" customWidth="1"/>
    <col min="7" max="7" width="6.625" customWidth="1"/>
    <col min="8" max="8" width="10.125" bestFit="1" customWidth="1"/>
  </cols>
  <sheetData>
    <row r="1" spans="1:8" s="2" customFormat="1" ht="12.75">
      <c r="A1" s="1" t="s">
        <v>185</v>
      </c>
    </row>
    <row r="2" spans="1:8" s="2" customFormat="1" ht="12.75">
      <c r="A2" s="3" t="s">
        <v>186</v>
      </c>
    </row>
    <row r="3" spans="1:8" s="2" customFormat="1" ht="12.75">
      <c r="A3" s="3" t="s">
        <v>187</v>
      </c>
    </row>
    <row r="4" spans="1:8" ht="15">
      <c r="E4" s="4" t="s">
        <v>0</v>
      </c>
      <c r="F4" s="78">
        <v>44208</v>
      </c>
      <c r="G4" s="5"/>
      <c r="H4" s="5"/>
    </row>
    <row r="5" spans="1:8" ht="15">
      <c r="E5" s="4"/>
      <c r="F5" s="78"/>
      <c r="G5" s="5"/>
      <c r="H5" s="5"/>
    </row>
    <row r="6" spans="1:8">
      <c r="A6" s="6"/>
      <c r="F6" s="7"/>
    </row>
    <row r="7" spans="1:8">
      <c r="B7" s="8"/>
      <c r="E7" s="1" t="s">
        <v>76</v>
      </c>
      <c r="F7" s="9"/>
    </row>
    <row r="8" spans="1:8">
      <c r="E8" s="1" t="s">
        <v>77</v>
      </c>
      <c r="F8" s="10"/>
    </row>
    <row r="9" spans="1:8">
      <c r="E9" s="3" t="s">
        <v>78</v>
      </c>
      <c r="F9" s="10"/>
    </row>
    <row r="10" spans="1:8">
      <c r="E10" s="3" t="s">
        <v>79</v>
      </c>
      <c r="F10" s="10"/>
    </row>
    <row r="11" spans="1:8" ht="19.5" customHeight="1">
      <c r="A11" s="246" t="s">
        <v>111</v>
      </c>
      <c r="B11" s="246"/>
      <c r="C11" s="246"/>
      <c r="D11" s="246"/>
      <c r="E11" s="246"/>
      <c r="F11" s="246"/>
      <c r="G11" s="11"/>
    </row>
    <row r="13" spans="1:8" ht="12.75" customHeight="1">
      <c r="A13" s="12" t="s">
        <v>1</v>
      </c>
      <c r="B13" s="12" t="s">
        <v>2</v>
      </c>
      <c r="C13" s="12" t="s">
        <v>3</v>
      </c>
      <c r="D13" s="12" t="s">
        <v>4</v>
      </c>
      <c r="E13" s="13" t="s">
        <v>5</v>
      </c>
      <c r="F13" s="12" t="s">
        <v>6</v>
      </c>
    </row>
    <row r="14" spans="1:8" s="53" customFormat="1" ht="11.1" customHeight="1">
      <c r="A14" s="79">
        <v>801</v>
      </c>
      <c r="B14" s="261" t="s">
        <v>32</v>
      </c>
      <c r="C14" s="261"/>
      <c r="D14" s="261"/>
      <c r="E14" s="249"/>
      <c r="F14" s="18">
        <f>F15+F52+F65+F55</f>
        <v>3072169</v>
      </c>
    </row>
    <row r="15" spans="1:8" s="53" customFormat="1" ht="11.1" customHeight="1">
      <c r="A15" s="61"/>
      <c r="B15" s="130">
        <v>80104</v>
      </c>
      <c r="C15" s="231" t="s">
        <v>36</v>
      </c>
      <c r="D15" s="239"/>
      <c r="E15" s="240"/>
      <c r="F15" s="18">
        <f>F16+F47+F49</f>
        <v>2158714</v>
      </c>
    </row>
    <row r="16" spans="1:8" ht="11.1" customHeight="1">
      <c r="A16" s="52"/>
      <c r="B16" s="62"/>
      <c r="C16" s="20" t="s">
        <v>37</v>
      </c>
      <c r="D16" s="235" t="s">
        <v>38</v>
      </c>
      <c r="E16" s="236"/>
      <c r="F16" s="21">
        <f>SUM(F17:F46)-F19-F18</f>
        <v>2096904</v>
      </c>
    </row>
    <row r="17" spans="1:6" ht="11.1" customHeight="1">
      <c r="A17" s="52"/>
      <c r="B17" s="70"/>
      <c r="C17" s="23"/>
      <c r="D17" s="28">
        <v>3020</v>
      </c>
      <c r="E17" s="29" t="s">
        <v>7</v>
      </c>
      <c r="F17" s="41">
        <f>F19+F18</f>
        <v>6400</v>
      </c>
    </row>
    <row r="18" spans="1:6" ht="11.1" customHeight="1">
      <c r="A18" s="52"/>
      <c r="B18" s="70"/>
      <c r="C18" s="27"/>
      <c r="D18" s="28"/>
      <c r="E18" s="95" t="s">
        <v>179</v>
      </c>
      <c r="F18" s="96">
        <v>0</v>
      </c>
    </row>
    <row r="19" spans="1:6" ht="11.1" customHeight="1">
      <c r="A19" s="52"/>
      <c r="B19" s="70"/>
      <c r="C19" s="27"/>
      <c r="D19" s="28"/>
      <c r="E19" s="95" t="s">
        <v>80</v>
      </c>
      <c r="F19" s="96">
        <v>6400</v>
      </c>
    </row>
    <row r="20" spans="1:6" ht="11.1" customHeight="1">
      <c r="A20" s="52"/>
      <c r="B20" s="70"/>
      <c r="C20" s="27"/>
      <c r="D20" s="28">
        <v>4010</v>
      </c>
      <c r="E20" s="29" t="s">
        <v>8</v>
      </c>
      <c r="F20" s="41">
        <v>1486094</v>
      </c>
    </row>
    <row r="21" spans="1:6" ht="11.1" customHeight="1">
      <c r="A21" s="52"/>
      <c r="B21" s="70"/>
      <c r="C21" s="27"/>
      <c r="D21" s="28">
        <v>4040</v>
      </c>
      <c r="E21" s="29" t="s">
        <v>9</v>
      </c>
      <c r="F21" s="41">
        <v>106416</v>
      </c>
    </row>
    <row r="22" spans="1:6" ht="11.1" customHeight="1">
      <c r="A22" s="52"/>
      <c r="B22" s="70"/>
      <c r="C22" s="27"/>
      <c r="D22" s="28">
        <v>4110</v>
      </c>
      <c r="E22" s="29" t="s">
        <v>10</v>
      </c>
      <c r="F22" s="41">
        <v>204011</v>
      </c>
    </row>
    <row r="23" spans="1:6" ht="11.1" customHeight="1">
      <c r="A23" s="52"/>
      <c r="B23" s="70"/>
      <c r="C23" s="27"/>
      <c r="D23" s="28">
        <v>4120</v>
      </c>
      <c r="E23" s="29" t="s">
        <v>11</v>
      </c>
      <c r="F23" s="41">
        <v>2625</v>
      </c>
    </row>
    <row r="24" spans="1:6" ht="11.1" customHeight="1">
      <c r="A24" s="52"/>
      <c r="B24" s="70"/>
      <c r="C24" s="27"/>
      <c r="D24" s="28">
        <v>4140</v>
      </c>
      <c r="E24" s="29" t="s">
        <v>81</v>
      </c>
      <c r="F24" s="41">
        <f>3000-3000</f>
        <v>0</v>
      </c>
    </row>
    <row r="25" spans="1:6" ht="11.1" customHeight="1">
      <c r="A25" s="52"/>
      <c r="B25" s="70"/>
      <c r="C25" s="27"/>
      <c r="D25" s="28">
        <v>4210</v>
      </c>
      <c r="E25" s="29" t="s">
        <v>33</v>
      </c>
      <c r="F25" s="41">
        <v>28560</v>
      </c>
    </row>
    <row r="26" spans="1:6" ht="11.1" customHeight="1">
      <c r="A26" s="52"/>
      <c r="B26" s="70"/>
      <c r="C26" s="27"/>
      <c r="D26" s="28">
        <v>4220</v>
      </c>
      <c r="E26" s="29" t="s">
        <v>59</v>
      </c>
      <c r="F26" s="41">
        <v>47815</v>
      </c>
    </row>
    <row r="27" spans="1:6" ht="11.1" customHeight="1">
      <c r="A27" s="52"/>
      <c r="B27" s="70"/>
      <c r="C27" s="27"/>
      <c r="D27" s="28">
        <v>4240</v>
      </c>
      <c r="E27" s="29" t="s">
        <v>13</v>
      </c>
      <c r="F27" s="41">
        <v>16000</v>
      </c>
    </row>
    <row r="28" spans="1:6" ht="11.1" customHeight="1">
      <c r="A28" s="52"/>
      <c r="B28" s="70"/>
      <c r="C28" s="27"/>
      <c r="D28" s="28">
        <v>4260</v>
      </c>
      <c r="E28" s="29" t="s">
        <v>34</v>
      </c>
      <c r="F28" s="41">
        <v>6500</v>
      </c>
    </row>
    <row r="29" spans="1:6" ht="11.1" customHeight="1">
      <c r="A29" s="52"/>
      <c r="B29" s="70"/>
      <c r="C29" s="27"/>
      <c r="D29" s="28"/>
      <c r="E29" s="29" t="s">
        <v>105</v>
      </c>
      <c r="F29" s="41">
        <v>0</v>
      </c>
    </row>
    <row r="30" spans="1:6" ht="11.1" customHeight="1">
      <c r="A30" s="52"/>
      <c r="B30" s="70"/>
      <c r="C30" s="27"/>
      <c r="D30" s="28"/>
      <c r="E30" s="29" t="s">
        <v>106</v>
      </c>
      <c r="F30" s="41">
        <v>54160</v>
      </c>
    </row>
    <row r="31" spans="1:6" ht="11.1" customHeight="1">
      <c r="A31" s="52"/>
      <c r="B31" s="70"/>
      <c r="C31" s="27"/>
      <c r="D31" s="28">
        <v>4280</v>
      </c>
      <c r="E31" s="29" t="s">
        <v>14</v>
      </c>
      <c r="F31" s="41">
        <v>1400</v>
      </c>
    </row>
    <row r="32" spans="1:6" ht="11.1" customHeight="1">
      <c r="A32" s="52"/>
      <c r="B32" s="70"/>
      <c r="C32" s="27"/>
      <c r="D32" s="28">
        <v>4300</v>
      </c>
      <c r="E32" s="29" t="s">
        <v>15</v>
      </c>
      <c r="F32" s="41">
        <f>19000+3500</f>
        <v>22500</v>
      </c>
    </row>
    <row r="33" spans="1:6" ht="11.1" customHeight="1">
      <c r="A33" s="52"/>
      <c r="B33" s="70"/>
      <c r="C33" s="27"/>
      <c r="D33" s="28"/>
      <c r="E33" s="25" t="s">
        <v>17</v>
      </c>
      <c r="F33" s="41">
        <v>0</v>
      </c>
    </row>
    <row r="34" spans="1:6" ht="11.1" customHeight="1">
      <c r="A34" s="52"/>
      <c r="B34" s="70"/>
      <c r="C34" s="27"/>
      <c r="D34" s="28"/>
      <c r="E34" s="25" t="s">
        <v>18</v>
      </c>
      <c r="F34" s="41">
        <v>5700</v>
      </c>
    </row>
    <row r="35" spans="1:6" ht="11.1" customHeight="1">
      <c r="A35" s="52"/>
      <c r="B35" s="70"/>
      <c r="C35" s="27"/>
      <c r="D35" s="28">
        <v>4360</v>
      </c>
      <c r="E35" s="30" t="s">
        <v>19</v>
      </c>
      <c r="F35" s="41">
        <v>8400</v>
      </c>
    </row>
    <row r="36" spans="1:6" ht="11.1" customHeight="1">
      <c r="A36" s="52"/>
      <c r="B36" s="70"/>
      <c r="C36" s="27"/>
      <c r="D36" s="28"/>
      <c r="E36" s="30" t="s">
        <v>20</v>
      </c>
      <c r="F36" s="41">
        <v>0</v>
      </c>
    </row>
    <row r="37" spans="1:6" ht="12.75" customHeight="1">
      <c r="A37" s="52"/>
      <c r="B37" s="70"/>
      <c r="C37" s="27"/>
      <c r="D37" s="28"/>
      <c r="E37" s="30" t="s">
        <v>21</v>
      </c>
      <c r="F37" s="41">
        <v>0</v>
      </c>
    </row>
    <row r="38" spans="1:6" ht="12.75" customHeight="1">
      <c r="A38" s="52"/>
      <c r="B38" s="70"/>
      <c r="C38" s="27"/>
      <c r="D38" s="28">
        <v>4390</v>
      </c>
      <c r="E38" s="30" t="s">
        <v>22</v>
      </c>
      <c r="F38" s="41">
        <v>0</v>
      </c>
    </row>
    <row r="39" spans="1:6" ht="12" customHeight="1">
      <c r="A39" s="52"/>
      <c r="B39" s="70"/>
      <c r="C39" s="27"/>
      <c r="D39" s="28">
        <v>4400</v>
      </c>
      <c r="E39" s="29" t="s">
        <v>124</v>
      </c>
      <c r="F39" s="41">
        <v>0</v>
      </c>
    </row>
    <row r="40" spans="1:6" ht="12" customHeight="1">
      <c r="A40" s="52"/>
      <c r="B40" s="70"/>
      <c r="C40" s="27"/>
      <c r="D40" s="28">
        <v>4410</v>
      </c>
      <c r="E40" s="29" t="s">
        <v>23</v>
      </c>
      <c r="F40" s="41">
        <v>440</v>
      </c>
    </row>
    <row r="41" spans="1:6" ht="11.1" customHeight="1">
      <c r="A41" s="52"/>
      <c r="B41" s="70"/>
      <c r="C41" s="27"/>
      <c r="D41" s="28">
        <v>4430</v>
      </c>
      <c r="E41" s="29" t="s">
        <v>24</v>
      </c>
      <c r="F41" s="41">
        <v>0</v>
      </c>
    </row>
    <row r="42" spans="1:6" ht="11.1" customHeight="1">
      <c r="A42" s="52"/>
      <c r="B42" s="70"/>
      <c r="C42" s="27"/>
      <c r="D42" s="28">
        <v>4440</v>
      </c>
      <c r="E42" s="30" t="s">
        <v>25</v>
      </c>
      <c r="F42" s="41">
        <v>96683</v>
      </c>
    </row>
    <row r="43" spans="1:6" ht="11.1" customHeight="1">
      <c r="A43" s="52"/>
      <c r="B43" s="70"/>
      <c r="C43" s="27"/>
      <c r="D43" s="40">
        <v>4510</v>
      </c>
      <c r="E43" s="25" t="s">
        <v>26</v>
      </c>
      <c r="F43" s="41">
        <v>0</v>
      </c>
    </row>
    <row r="44" spans="1:6" ht="11.1" customHeight="1">
      <c r="A44" s="52"/>
      <c r="B44" s="70"/>
      <c r="C44" s="27"/>
      <c r="D44" s="39">
        <v>4520</v>
      </c>
      <c r="E44" s="25" t="s">
        <v>35</v>
      </c>
      <c r="F44" s="41">
        <v>1900</v>
      </c>
    </row>
    <row r="45" spans="1:6" ht="11.1" customHeight="1">
      <c r="A45" s="52"/>
      <c r="B45" s="70"/>
      <c r="C45" s="27"/>
      <c r="D45" s="39">
        <v>4610</v>
      </c>
      <c r="E45" s="25" t="s">
        <v>188</v>
      </c>
      <c r="F45" s="41"/>
    </row>
    <row r="46" spans="1:6" ht="11.1" customHeight="1">
      <c r="A46" s="52"/>
      <c r="B46" s="70"/>
      <c r="C46" s="27"/>
      <c r="D46" s="28">
        <v>4700</v>
      </c>
      <c r="E46" s="30" t="s">
        <v>114</v>
      </c>
      <c r="F46" s="41">
        <v>1300</v>
      </c>
    </row>
    <row r="47" spans="1:6" ht="11.1" customHeight="1">
      <c r="A47" s="52"/>
      <c r="B47" s="70"/>
      <c r="C47" s="33" t="s">
        <v>27</v>
      </c>
      <c r="D47" s="226" t="s">
        <v>28</v>
      </c>
      <c r="E47" s="225"/>
      <c r="F47" s="21">
        <f>F48</f>
        <v>40310</v>
      </c>
    </row>
    <row r="48" spans="1:6" ht="11.1" customHeight="1">
      <c r="A48" s="52"/>
      <c r="B48" s="70"/>
      <c r="C48" s="62"/>
      <c r="D48" s="31">
        <v>4270</v>
      </c>
      <c r="E48" s="32" t="s">
        <v>98</v>
      </c>
      <c r="F48" s="41">
        <v>40310</v>
      </c>
    </row>
    <row r="49" spans="1:6" ht="11.1" customHeight="1">
      <c r="A49" s="52"/>
      <c r="B49" s="70"/>
      <c r="C49" s="33" t="s">
        <v>30</v>
      </c>
      <c r="D49" s="241" t="s">
        <v>31</v>
      </c>
      <c r="E49" s="241"/>
      <c r="F49" s="21">
        <f>F50+F51</f>
        <v>21500</v>
      </c>
    </row>
    <row r="50" spans="1:6" ht="11.1" customHeight="1">
      <c r="A50" s="52"/>
      <c r="B50" s="70"/>
      <c r="C50" s="23"/>
      <c r="D50" s="24">
        <v>4210</v>
      </c>
      <c r="E50" s="25" t="s">
        <v>12</v>
      </c>
      <c r="F50" s="26">
        <v>18000</v>
      </c>
    </row>
    <row r="51" spans="1:6" ht="11.1" customHeight="1">
      <c r="A51" s="52"/>
      <c r="B51" s="70"/>
      <c r="C51" s="214"/>
      <c r="D51" s="215">
        <v>4300</v>
      </c>
      <c r="E51" s="216" t="s">
        <v>15</v>
      </c>
      <c r="F51" s="26">
        <v>3500</v>
      </c>
    </row>
    <row r="52" spans="1:6" ht="17.25" customHeight="1">
      <c r="A52" s="54"/>
      <c r="B52" s="147">
        <v>80146</v>
      </c>
      <c r="C52" s="232" t="s">
        <v>40</v>
      </c>
      <c r="D52" s="233"/>
      <c r="E52" s="234"/>
      <c r="F52" s="18">
        <f>F53</f>
        <v>4810</v>
      </c>
    </row>
    <row r="53" spans="1:6" ht="14.25" customHeight="1">
      <c r="A53" s="52"/>
      <c r="B53" s="70"/>
      <c r="C53" s="20" t="s">
        <v>41</v>
      </c>
      <c r="D53" s="235" t="s">
        <v>40</v>
      </c>
      <c r="E53" s="236"/>
      <c r="F53" s="21">
        <f>SUM(F54:F54)</f>
        <v>4810</v>
      </c>
    </row>
    <row r="54" spans="1:6" ht="15.75" customHeight="1">
      <c r="A54" s="52"/>
      <c r="B54" s="70"/>
      <c r="C54" s="51"/>
      <c r="D54" s="24">
        <v>4700</v>
      </c>
      <c r="E54" s="30" t="s">
        <v>44</v>
      </c>
      <c r="F54" s="41">
        <v>4810</v>
      </c>
    </row>
    <row r="55" spans="1:6" ht="34.5" customHeight="1">
      <c r="A55" s="19"/>
      <c r="B55" s="217">
        <v>80149</v>
      </c>
      <c r="C55" s="232" t="s">
        <v>45</v>
      </c>
      <c r="D55" s="233"/>
      <c r="E55" s="234"/>
      <c r="F55" s="18">
        <f>F56</f>
        <v>886967</v>
      </c>
    </row>
    <row r="56" spans="1:6" ht="14.25" customHeight="1">
      <c r="A56" s="19"/>
      <c r="B56" s="17"/>
      <c r="C56" s="36" t="s">
        <v>46</v>
      </c>
      <c r="D56" s="242" t="s">
        <v>47</v>
      </c>
      <c r="E56" s="243"/>
      <c r="F56" s="21">
        <f>SUM(F57:F64)</f>
        <v>886967</v>
      </c>
    </row>
    <row r="57" spans="1:6" ht="12.75" customHeight="1">
      <c r="A57" s="19"/>
      <c r="B57" s="19"/>
      <c r="C57" s="17"/>
      <c r="D57" s="40">
        <v>4010</v>
      </c>
      <c r="E57" s="29" t="s">
        <v>8</v>
      </c>
      <c r="F57" s="41">
        <v>672395</v>
      </c>
    </row>
    <row r="58" spans="1:6" ht="12.75" customHeight="1">
      <c r="A58" s="19"/>
      <c r="B58" s="19"/>
      <c r="C58" s="42"/>
      <c r="D58" s="28">
        <v>4040</v>
      </c>
      <c r="E58" s="29" t="s">
        <v>9</v>
      </c>
      <c r="F58" s="41">
        <v>60082</v>
      </c>
    </row>
    <row r="59" spans="1:6" ht="12.75" customHeight="1">
      <c r="A59" s="19"/>
      <c r="B59" s="19"/>
      <c r="C59" s="42"/>
      <c r="D59" s="40">
        <v>4110</v>
      </c>
      <c r="E59" s="29" t="s">
        <v>10</v>
      </c>
      <c r="F59" s="41">
        <v>126894</v>
      </c>
    </row>
    <row r="60" spans="1:6" ht="12.75" customHeight="1">
      <c r="A60" s="19"/>
      <c r="B60" s="19"/>
      <c r="C60" s="42"/>
      <c r="D60" s="40">
        <v>4120</v>
      </c>
      <c r="E60" s="29" t="s">
        <v>11</v>
      </c>
      <c r="F60" s="41">
        <v>18096</v>
      </c>
    </row>
    <row r="61" spans="1:6" ht="12.75" customHeight="1">
      <c r="A61" s="19"/>
      <c r="B61" s="19"/>
      <c r="C61" s="42"/>
      <c r="D61" s="28">
        <v>4210</v>
      </c>
      <c r="E61" s="29" t="s">
        <v>33</v>
      </c>
      <c r="F61" s="41">
        <v>3000</v>
      </c>
    </row>
    <row r="62" spans="1:6" ht="12.75" customHeight="1">
      <c r="A62" s="19"/>
      <c r="B62" s="19"/>
      <c r="C62" s="42"/>
      <c r="D62" s="28">
        <v>4240</v>
      </c>
      <c r="E62" s="29" t="s">
        <v>13</v>
      </c>
      <c r="F62" s="41">
        <v>6500</v>
      </c>
    </row>
    <row r="63" spans="1:6" ht="12.75" customHeight="1">
      <c r="A63" s="19"/>
      <c r="B63" s="19"/>
      <c r="C63" s="42"/>
      <c r="D63" s="28">
        <v>4300</v>
      </c>
      <c r="E63" s="29" t="s">
        <v>15</v>
      </c>
      <c r="F63" s="41">
        <v>0</v>
      </c>
    </row>
    <row r="64" spans="1:6" ht="12.75" customHeight="1">
      <c r="A64" s="91"/>
      <c r="B64" s="218"/>
      <c r="C64" s="219"/>
      <c r="D64" s="39">
        <v>4440</v>
      </c>
      <c r="E64" s="30" t="s">
        <v>99</v>
      </c>
      <c r="F64" s="85">
        <v>0</v>
      </c>
    </row>
    <row r="65" spans="1:6" s="53" customFormat="1" ht="12" customHeight="1">
      <c r="A65" s="52"/>
      <c r="B65" s="88">
        <v>80195</v>
      </c>
      <c r="C65" s="231" t="s">
        <v>48</v>
      </c>
      <c r="D65" s="239"/>
      <c r="E65" s="240"/>
      <c r="F65" s="18">
        <f>F66+F68</f>
        <v>21678</v>
      </c>
    </row>
    <row r="66" spans="1:6" s="92" customFormat="1" ht="13.5" customHeight="1">
      <c r="A66" s="52"/>
      <c r="B66" s="35"/>
      <c r="C66" s="69" t="s">
        <v>49</v>
      </c>
      <c r="D66" s="225" t="s">
        <v>50</v>
      </c>
      <c r="E66" s="226"/>
      <c r="F66" s="21">
        <f>F67</f>
        <v>11963</v>
      </c>
    </row>
    <row r="67" spans="1:6" s="92" customFormat="1" ht="13.5" customHeight="1">
      <c r="A67" s="52"/>
      <c r="B67" s="37"/>
      <c r="C67" s="51"/>
      <c r="D67" s="58">
        <v>4440</v>
      </c>
      <c r="E67" s="59" t="s">
        <v>51</v>
      </c>
      <c r="F67" s="55">
        <v>11963</v>
      </c>
    </row>
    <row r="68" spans="1:6" s="92" customFormat="1" ht="13.5" customHeight="1">
      <c r="A68" s="52"/>
      <c r="B68" s="37"/>
      <c r="C68" s="38" t="s">
        <v>85</v>
      </c>
      <c r="D68" s="244" t="s">
        <v>86</v>
      </c>
      <c r="E68" s="245"/>
      <c r="F68" s="21">
        <f>SUM(F69:F71)</f>
        <v>9715</v>
      </c>
    </row>
    <row r="69" spans="1:6" s="92" customFormat="1" ht="13.5" customHeight="1">
      <c r="A69" s="52"/>
      <c r="B69" s="37"/>
      <c r="C69" s="35"/>
      <c r="D69" s="28">
        <v>4010</v>
      </c>
      <c r="E69" s="29" t="s">
        <v>8</v>
      </c>
      <c r="F69" s="41">
        <v>8100</v>
      </c>
    </row>
    <row r="70" spans="1:6" s="92" customFormat="1" ht="13.5" customHeight="1">
      <c r="A70" s="52"/>
      <c r="B70" s="37"/>
      <c r="C70" s="37"/>
      <c r="D70" s="28">
        <v>4110</v>
      </c>
      <c r="E70" s="29" t="s">
        <v>10</v>
      </c>
      <c r="F70" s="41">
        <v>1418</v>
      </c>
    </row>
    <row r="71" spans="1:6" ht="12.75" customHeight="1">
      <c r="A71" s="60"/>
      <c r="B71" s="48"/>
      <c r="C71" s="48"/>
      <c r="D71" s="28">
        <v>4120</v>
      </c>
      <c r="E71" s="29" t="s">
        <v>11</v>
      </c>
      <c r="F71" s="41">
        <v>197</v>
      </c>
    </row>
    <row r="72" spans="1:6" ht="12.75" customHeight="1">
      <c r="A72" s="34">
        <v>854</v>
      </c>
      <c r="B72" s="336" t="s">
        <v>58</v>
      </c>
      <c r="C72" s="336"/>
      <c r="D72" s="336"/>
      <c r="E72" s="227"/>
      <c r="F72" s="50">
        <f>F73+F81</f>
        <v>4000</v>
      </c>
    </row>
    <row r="73" spans="1:6" ht="12.75" customHeight="1">
      <c r="A73" s="61"/>
      <c r="B73" s="71">
        <v>85415</v>
      </c>
      <c r="C73" s="230" t="s">
        <v>61</v>
      </c>
      <c r="D73" s="230"/>
      <c r="E73" s="231"/>
      <c r="F73" s="18">
        <f>F74+F77+F79</f>
        <v>4000</v>
      </c>
    </row>
    <row r="74" spans="1:6" ht="21.75" customHeight="1">
      <c r="A74" s="72"/>
      <c r="B74" s="27"/>
      <c r="C74" s="45" t="s">
        <v>62</v>
      </c>
      <c r="D74" s="225" t="s">
        <v>63</v>
      </c>
      <c r="E74" s="226"/>
      <c r="F74" s="21">
        <f>F75+F76</f>
        <v>0</v>
      </c>
    </row>
    <row r="75" spans="1:6" ht="12" customHeight="1">
      <c r="A75" s="72"/>
      <c r="B75" s="27"/>
      <c r="C75" s="62"/>
      <c r="D75" s="39">
        <v>3240</v>
      </c>
      <c r="E75" s="30" t="s">
        <v>64</v>
      </c>
      <c r="F75" s="26">
        <v>0</v>
      </c>
    </row>
    <row r="76" spans="1:6" ht="11.1" customHeight="1">
      <c r="A76" s="72"/>
      <c r="B76" s="27"/>
      <c r="C76" s="46"/>
      <c r="D76" s="39">
        <v>3260</v>
      </c>
      <c r="E76" s="30" t="s">
        <v>103</v>
      </c>
      <c r="F76" s="26">
        <v>0</v>
      </c>
    </row>
    <row r="77" spans="1:6" ht="11.1" customHeight="1">
      <c r="A77" s="72"/>
      <c r="B77" s="27"/>
      <c r="C77" s="45" t="s">
        <v>65</v>
      </c>
      <c r="D77" s="225" t="s">
        <v>66</v>
      </c>
      <c r="E77" s="226"/>
      <c r="F77" s="21">
        <f>F78</f>
        <v>4000</v>
      </c>
    </row>
    <row r="78" spans="1:6" s="53" customFormat="1" ht="11.1" customHeight="1">
      <c r="A78" s="72"/>
      <c r="B78" s="27"/>
      <c r="C78" s="51"/>
      <c r="D78" s="24">
        <v>3260</v>
      </c>
      <c r="E78" s="30" t="s">
        <v>129</v>
      </c>
      <c r="F78" s="26">
        <v>4000</v>
      </c>
    </row>
    <row r="79" spans="1:6" s="53" customFormat="1" ht="11.1" customHeight="1">
      <c r="A79" s="72"/>
      <c r="B79" s="27"/>
      <c r="C79" s="45" t="s">
        <v>68</v>
      </c>
      <c r="D79" s="236" t="s">
        <v>69</v>
      </c>
      <c r="E79" s="235"/>
      <c r="F79" s="21">
        <f>F80</f>
        <v>0</v>
      </c>
    </row>
    <row r="80" spans="1:6" s="53" customFormat="1" ht="11.1" customHeight="1">
      <c r="A80" s="72"/>
      <c r="B80" s="49"/>
      <c r="C80" s="51"/>
      <c r="D80" s="24">
        <v>3260</v>
      </c>
      <c r="E80" s="30" t="s">
        <v>70</v>
      </c>
      <c r="F80" s="26">
        <v>0</v>
      </c>
    </row>
    <row r="81" spans="1:6" s="53" customFormat="1" ht="12.75" customHeight="1">
      <c r="A81" s="72"/>
      <c r="B81" s="71">
        <v>85416</v>
      </c>
      <c r="C81" s="230" t="s">
        <v>71</v>
      </c>
      <c r="D81" s="230"/>
      <c r="E81" s="231"/>
      <c r="F81" s="18">
        <f>F82</f>
        <v>0</v>
      </c>
    </row>
    <row r="82" spans="1:6" s="53" customFormat="1" ht="11.1" customHeight="1">
      <c r="A82" s="72"/>
      <c r="B82" s="23"/>
      <c r="C82" s="69" t="s">
        <v>72</v>
      </c>
      <c r="D82" s="225" t="s">
        <v>73</v>
      </c>
      <c r="E82" s="226"/>
      <c r="F82" s="21">
        <f>F83</f>
        <v>0</v>
      </c>
    </row>
    <row r="83" spans="1:6" s="53" customFormat="1" ht="11.1" customHeight="1">
      <c r="A83" s="77"/>
      <c r="B83" s="73"/>
      <c r="C83" s="74"/>
      <c r="D83" s="24">
        <v>3240</v>
      </c>
      <c r="E83" s="30" t="s">
        <v>74</v>
      </c>
      <c r="F83" s="26">
        <v>0</v>
      </c>
    </row>
    <row r="84" spans="1:6">
      <c r="A84" s="227" t="s">
        <v>75</v>
      </c>
      <c r="B84" s="228"/>
      <c r="C84" s="228"/>
      <c r="D84" s="228"/>
      <c r="E84" s="229"/>
      <c r="F84" s="18">
        <f>F14+F72</f>
        <v>3076169</v>
      </c>
    </row>
    <row r="85" spans="1:6">
      <c r="F85" s="93"/>
    </row>
    <row r="86" spans="1:6">
      <c r="F86" s="93"/>
    </row>
    <row r="87" spans="1:6">
      <c r="F87" s="93"/>
    </row>
    <row r="88" spans="1:6">
      <c r="F88" s="93"/>
    </row>
    <row r="89" spans="1:6">
      <c r="F89" s="93"/>
    </row>
    <row r="90" spans="1:6">
      <c r="F90" s="93"/>
    </row>
    <row r="91" spans="1:6">
      <c r="F91" s="93"/>
    </row>
    <row r="92" spans="1:6">
      <c r="F92" s="93"/>
    </row>
    <row r="93" spans="1:6">
      <c r="F93" s="93"/>
    </row>
    <row r="94" spans="1:6">
      <c r="F94" s="93"/>
    </row>
    <row r="95" spans="1:6">
      <c r="F95" s="93"/>
    </row>
    <row r="96" spans="1:6">
      <c r="F96" s="93"/>
    </row>
    <row r="97" spans="6:6">
      <c r="F97" s="93"/>
    </row>
    <row r="98" spans="6:6">
      <c r="F98" s="93"/>
    </row>
    <row r="99" spans="6:6">
      <c r="F99" s="93"/>
    </row>
    <row r="100" spans="6:6">
      <c r="F100" s="93"/>
    </row>
    <row r="101" spans="6:6">
      <c r="F101" s="93"/>
    </row>
    <row r="102" spans="6:6">
      <c r="F102" s="93"/>
    </row>
    <row r="103" spans="6:6">
      <c r="F103" s="93"/>
    </row>
    <row r="104" spans="6:6">
      <c r="F104" s="93"/>
    </row>
    <row r="105" spans="6:6">
      <c r="F105" s="93"/>
    </row>
    <row r="106" spans="6:6">
      <c r="F106" s="93"/>
    </row>
    <row r="107" spans="6:6">
      <c r="F107" s="93"/>
    </row>
    <row r="108" spans="6:6">
      <c r="F108" s="93"/>
    </row>
    <row r="109" spans="6:6">
      <c r="F109" s="93"/>
    </row>
    <row r="110" spans="6:6">
      <c r="F110" s="93"/>
    </row>
    <row r="111" spans="6:6">
      <c r="F111" s="93"/>
    </row>
    <row r="112" spans="6:6">
      <c r="F112" s="93"/>
    </row>
    <row r="113" spans="6:6">
      <c r="F113" s="93"/>
    </row>
    <row r="114" spans="6:6">
      <c r="F114" s="93"/>
    </row>
    <row r="115" spans="6:6">
      <c r="F115" s="93"/>
    </row>
    <row r="116" spans="6:6">
      <c r="F116" s="93"/>
    </row>
    <row r="117" spans="6:6">
      <c r="F117" s="93"/>
    </row>
    <row r="118" spans="6:6">
      <c r="F118" s="93"/>
    </row>
    <row r="119" spans="6:6">
      <c r="F119" s="93"/>
    </row>
    <row r="120" spans="6:6">
      <c r="F120" s="93"/>
    </row>
    <row r="121" spans="6:6">
      <c r="F121" s="93"/>
    </row>
    <row r="122" spans="6:6">
      <c r="F122" s="93"/>
    </row>
    <row r="123" spans="6:6">
      <c r="F123" s="93"/>
    </row>
    <row r="124" spans="6:6">
      <c r="F124" s="93"/>
    </row>
    <row r="125" spans="6:6">
      <c r="F125" s="93"/>
    </row>
    <row r="126" spans="6:6">
      <c r="F126" s="93"/>
    </row>
    <row r="127" spans="6:6">
      <c r="F127" s="93"/>
    </row>
    <row r="128" spans="6:6">
      <c r="F128" s="93"/>
    </row>
    <row r="129" spans="6:6">
      <c r="F129" s="93"/>
    </row>
    <row r="130" spans="6:6">
      <c r="F130" s="93"/>
    </row>
    <row r="131" spans="6:6">
      <c r="F131" s="93"/>
    </row>
    <row r="132" spans="6:6">
      <c r="F132" s="93"/>
    </row>
    <row r="133" spans="6:6">
      <c r="F133" s="93"/>
    </row>
    <row r="134" spans="6:6">
      <c r="F134" s="93"/>
    </row>
    <row r="135" spans="6:6">
      <c r="F135" s="93"/>
    </row>
    <row r="136" spans="6:6">
      <c r="F136" s="93"/>
    </row>
    <row r="137" spans="6:6">
      <c r="F137" s="93"/>
    </row>
    <row r="138" spans="6:6">
      <c r="F138" s="93"/>
    </row>
    <row r="139" spans="6:6">
      <c r="F139" s="93"/>
    </row>
    <row r="140" spans="6:6">
      <c r="F140" s="93"/>
    </row>
    <row r="141" spans="6:6">
      <c r="F141" s="93"/>
    </row>
    <row r="142" spans="6:6">
      <c r="F142" s="93"/>
    </row>
    <row r="143" spans="6:6">
      <c r="F143" s="93"/>
    </row>
    <row r="144" spans="6:6">
      <c r="F144" s="93"/>
    </row>
  </sheetData>
  <mergeCells count="21">
    <mergeCell ref="D66:E66"/>
    <mergeCell ref="A11:F11"/>
    <mergeCell ref="B14:E14"/>
    <mergeCell ref="C15:E15"/>
    <mergeCell ref="D16:E16"/>
    <mergeCell ref="D47:E47"/>
    <mergeCell ref="D49:E49"/>
    <mergeCell ref="C52:E52"/>
    <mergeCell ref="D53:E53"/>
    <mergeCell ref="C55:E55"/>
    <mergeCell ref="D56:E56"/>
    <mergeCell ref="C65:E65"/>
    <mergeCell ref="C81:E81"/>
    <mergeCell ref="D82:E82"/>
    <mergeCell ref="A84:E84"/>
    <mergeCell ref="D68:E68"/>
    <mergeCell ref="B72:E72"/>
    <mergeCell ref="C73:E73"/>
    <mergeCell ref="D74:E74"/>
    <mergeCell ref="D77:E77"/>
    <mergeCell ref="D79:E79"/>
  </mergeCells>
  <pageMargins left="0.39370078740157483" right="0.35433070866141736" top="0.39370078740157483" bottom="0.23622047244094491" header="0.15748031496062992" footer="0.19685039370078741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workbookViewId="0">
      <selection activeCell="M18" sqref="M18"/>
    </sheetView>
  </sheetViews>
  <sheetFormatPr defaultRowHeight="14.25"/>
  <cols>
    <col min="1" max="1" width="5.375" customWidth="1"/>
    <col min="2" max="2" width="6.375" customWidth="1"/>
    <col min="3" max="3" width="7" customWidth="1"/>
    <col min="4" max="4" width="6.625" customWidth="1"/>
    <col min="5" max="5" width="51.375" customWidth="1"/>
    <col min="6" max="6" width="13" customWidth="1"/>
    <col min="7" max="7" width="6.625" customWidth="1"/>
    <col min="8" max="8" width="10.125" bestFit="1" customWidth="1"/>
  </cols>
  <sheetData>
    <row r="1" spans="1:8" s="2" customFormat="1" ht="12.75">
      <c r="A1" s="1" t="s">
        <v>189</v>
      </c>
    </row>
    <row r="2" spans="1:8" s="2" customFormat="1" ht="12.75">
      <c r="A2" s="3" t="s">
        <v>190</v>
      </c>
    </row>
    <row r="3" spans="1:8" s="2" customFormat="1" ht="12.75">
      <c r="A3" s="3" t="s">
        <v>191</v>
      </c>
    </row>
    <row r="4" spans="1:8" ht="15">
      <c r="E4" s="4" t="s">
        <v>0</v>
      </c>
      <c r="F4" s="78">
        <v>44208</v>
      </c>
      <c r="G4" s="5"/>
      <c r="H4" s="5"/>
    </row>
    <row r="5" spans="1:8" ht="15">
      <c r="E5" s="4"/>
      <c r="F5" s="78"/>
      <c r="G5" s="5"/>
      <c r="H5" s="5"/>
    </row>
    <row r="6" spans="1:8">
      <c r="A6" s="6"/>
      <c r="F6" s="7"/>
    </row>
    <row r="7" spans="1:8">
      <c r="B7" s="8"/>
      <c r="E7" s="1" t="s">
        <v>76</v>
      </c>
      <c r="F7" s="9"/>
    </row>
    <row r="8" spans="1:8">
      <c r="E8" s="1" t="s">
        <v>77</v>
      </c>
      <c r="F8" s="10"/>
    </row>
    <row r="9" spans="1:8">
      <c r="E9" s="3" t="s">
        <v>78</v>
      </c>
      <c r="F9" s="10"/>
    </row>
    <row r="10" spans="1:8">
      <c r="E10" s="3" t="s">
        <v>79</v>
      </c>
      <c r="F10" s="10"/>
    </row>
    <row r="12" spans="1:8" ht="19.5" customHeight="1">
      <c r="A12" s="246" t="s">
        <v>111</v>
      </c>
      <c r="B12" s="246"/>
      <c r="C12" s="246"/>
      <c r="D12" s="246"/>
      <c r="E12" s="246"/>
      <c r="F12" s="246"/>
      <c r="G12" s="11"/>
    </row>
    <row r="14" spans="1:8" ht="12.75" customHeight="1">
      <c r="A14" s="12" t="s">
        <v>1</v>
      </c>
      <c r="B14" s="12" t="s">
        <v>2</v>
      </c>
      <c r="C14" s="12" t="s">
        <v>3</v>
      </c>
      <c r="D14" s="12" t="s">
        <v>4</v>
      </c>
      <c r="E14" s="13" t="s">
        <v>5</v>
      </c>
      <c r="F14" s="12" t="s">
        <v>6</v>
      </c>
    </row>
    <row r="15" spans="1:8" s="53" customFormat="1" ht="11.1" customHeight="1">
      <c r="A15" s="79">
        <v>801</v>
      </c>
      <c r="B15" s="261" t="s">
        <v>32</v>
      </c>
      <c r="C15" s="261"/>
      <c r="D15" s="261"/>
      <c r="E15" s="249"/>
      <c r="F15" s="18">
        <f>F16+F53+F57+F67</f>
        <v>1831335</v>
      </c>
    </row>
    <row r="16" spans="1:8" s="53" customFormat="1" ht="11.1" customHeight="1">
      <c r="A16" s="61"/>
      <c r="B16" s="130">
        <v>80104</v>
      </c>
      <c r="C16" s="231" t="s">
        <v>36</v>
      </c>
      <c r="D16" s="239"/>
      <c r="E16" s="240"/>
      <c r="F16" s="18">
        <f>F17+F48+F50</f>
        <v>1763106</v>
      </c>
    </row>
    <row r="17" spans="1:6" ht="11.1" customHeight="1">
      <c r="A17" s="52"/>
      <c r="B17" s="62"/>
      <c r="C17" s="20" t="s">
        <v>37</v>
      </c>
      <c r="D17" s="235" t="s">
        <v>38</v>
      </c>
      <c r="E17" s="236"/>
      <c r="F17" s="21">
        <f>SUM(F18:F47)-F19</f>
        <v>1744256</v>
      </c>
    </row>
    <row r="18" spans="1:6" ht="11.1" customHeight="1">
      <c r="A18" s="52"/>
      <c r="B18" s="70"/>
      <c r="C18" s="23"/>
      <c r="D18" s="28">
        <v>3020</v>
      </c>
      <c r="E18" s="29" t="s">
        <v>7</v>
      </c>
      <c r="F18" s="41">
        <f>F19</f>
        <v>2700</v>
      </c>
    </row>
    <row r="19" spans="1:6" ht="11.1" customHeight="1">
      <c r="A19" s="52"/>
      <c r="B19" s="70"/>
      <c r="C19" s="27"/>
      <c r="D19" s="28"/>
      <c r="E19" s="95" t="s">
        <v>80</v>
      </c>
      <c r="F19" s="96">
        <v>2700</v>
      </c>
    </row>
    <row r="20" spans="1:6" ht="11.1" customHeight="1">
      <c r="A20" s="52"/>
      <c r="B20" s="70"/>
      <c r="C20" s="27"/>
      <c r="D20" s="28">
        <v>4010</v>
      </c>
      <c r="E20" s="29" t="s">
        <v>8</v>
      </c>
      <c r="F20" s="41">
        <v>1243236</v>
      </c>
    </row>
    <row r="21" spans="1:6" ht="11.1" customHeight="1">
      <c r="A21" s="52"/>
      <c r="B21" s="70"/>
      <c r="C21" s="27"/>
      <c r="D21" s="28">
        <v>4040</v>
      </c>
      <c r="E21" s="29" t="s">
        <v>9</v>
      </c>
      <c r="F21" s="41">
        <v>91401</v>
      </c>
    </row>
    <row r="22" spans="1:6" ht="11.1" customHeight="1">
      <c r="A22" s="52"/>
      <c r="B22" s="70"/>
      <c r="C22" s="27"/>
      <c r="D22" s="28">
        <v>4110</v>
      </c>
      <c r="E22" s="29" t="s">
        <v>10</v>
      </c>
      <c r="F22" s="41">
        <v>189024</v>
      </c>
    </row>
    <row r="23" spans="1:6" ht="11.1" customHeight="1">
      <c r="A23" s="52"/>
      <c r="B23" s="70"/>
      <c r="C23" s="27"/>
      <c r="D23" s="28">
        <v>4120</v>
      </c>
      <c r="E23" s="29" t="s">
        <v>11</v>
      </c>
      <c r="F23" s="41">
        <v>17645</v>
      </c>
    </row>
    <row r="24" spans="1:6" ht="11.1" customHeight="1">
      <c r="A24" s="52"/>
      <c r="B24" s="70"/>
      <c r="C24" s="27"/>
      <c r="D24" s="28">
        <v>4140</v>
      </c>
      <c r="E24" s="29" t="s">
        <v>81</v>
      </c>
      <c r="F24" s="41">
        <v>1480</v>
      </c>
    </row>
    <row r="25" spans="1:6" ht="11.1" customHeight="1">
      <c r="A25" s="52"/>
      <c r="B25" s="70"/>
      <c r="C25" s="27"/>
      <c r="D25" s="28">
        <v>4210</v>
      </c>
      <c r="E25" s="29" t="s">
        <v>33</v>
      </c>
      <c r="F25" s="41">
        <v>15200</v>
      </c>
    </row>
    <row r="26" spans="1:6" ht="11.1" customHeight="1">
      <c r="A26" s="52"/>
      <c r="B26" s="70"/>
      <c r="C26" s="27"/>
      <c r="D26" s="28">
        <v>4220</v>
      </c>
      <c r="E26" s="29" t="s">
        <v>59</v>
      </c>
      <c r="F26" s="41">
        <v>7143</v>
      </c>
    </row>
    <row r="27" spans="1:6" ht="11.1" customHeight="1">
      <c r="A27" s="52"/>
      <c r="B27" s="70"/>
      <c r="C27" s="27"/>
      <c r="D27" s="28">
        <v>4240</v>
      </c>
      <c r="E27" s="29" t="s">
        <v>13</v>
      </c>
      <c r="F27" s="41">
        <v>5000</v>
      </c>
    </row>
    <row r="28" spans="1:6" ht="11.1" customHeight="1">
      <c r="A28" s="52"/>
      <c r="B28" s="70"/>
      <c r="C28" s="27"/>
      <c r="D28" s="28">
        <v>4260</v>
      </c>
      <c r="E28" s="29" t="s">
        <v>34</v>
      </c>
      <c r="F28" s="41">
        <v>16310</v>
      </c>
    </row>
    <row r="29" spans="1:6" ht="11.1" customHeight="1">
      <c r="A29" s="52"/>
      <c r="B29" s="70"/>
      <c r="C29" s="27"/>
      <c r="D29" s="28"/>
      <c r="E29" s="29" t="s">
        <v>192</v>
      </c>
      <c r="F29" s="41">
        <v>0</v>
      </c>
    </row>
    <row r="30" spans="1:6" ht="11.1" customHeight="1">
      <c r="A30" s="52"/>
      <c r="B30" s="70"/>
      <c r="C30" s="27"/>
      <c r="D30" s="28"/>
      <c r="E30" s="29" t="s">
        <v>106</v>
      </c>
      <c r="F30" s="41">
        <v>49900</v>
      </c>
    </row>
    <row r="31" spans="1:6" ht="11.1" customHeight="1">
      <c r="A31" s="52"/>
      <c r="B31" s="70"/>
      <c r="C31" s="27"/>
      <c r="D31" s="28">
        <v>4280</v>
      </c>
      <c r="E31" s="29" t="s">
        <v>14</v>
      </c>
      <c r="F31" s="41">
        <v>2000</v>
      </c>
    </row>
    <row r="32" spans="1:6" ht="11.1" customHeight="1">
      <c r="A32" s="52"/>
      <c r="B32" s="70"/>
      <c r="C32" s="27"/>
      <c r="D32" s="28">
        <v>4300</v>
      </c>
      <c r="E32" s="29" t="s">
        <v>15</v>
      </c>
      <c r="F32" s="41">
        <f>30500-6000-10500+1690+90</f>
        <v>15780</v>
      </c>
    </row>
    <row r="33" spans="1:6" ht="11.1" customHeight="1">
      <c r="A33" s="52"/>
      <c r="B33" s="70"/>
      <c r="C33" s="27"/>
      <c r="D33" s="28"/>
      <c r="E33" s="25" t="s">
        <v>193</v>
      </c>
      <c r="F33" s="41"/>
    </row>
    <row r="34" spans="1:6" ht="12" customHeight="1">
      <c r="A34" s="52"/>
      <c r="B34" s="70"/>
      <c r="C34" s="27"/>
      <c r="D34" s="28"/>
      <c r="E34" s="25" t="s">
        <v>194</v>
      </c>
      <c r="F34" s="41"/>
    </row>
    <row r="35" spans="1:6" ht="12" customHeight="1">
      <c r="A35" s="52"/>
      <c r="B35" s="70"/>
      <c r="C35" s="27"/>
      <c r="D35" s="28"/>
      <c r="E35" s="25" t="s">
        <v>195</v>
      </c>
      <c r="F35" s="41">
        <v>10500</v>
      </c>
    </row>
    <row r="36" spans="1:6" ht="12" customHeight="1">
      <c r="A36" s="52"/>
      <c r="B36" s="70"/>
      <c r="C36" s="27"/>
      <c r="D36" s="28"/>
      <c r="E36" s="25" t="s">
        <v>123</v>
      </c>
      <c r="F36" s="41">
        <v>0</v>
      </c>
    </row>
    <row r="37" spans="1:6" ht="12" customHeight="1">
      <c r="A37" s="52"/>
      <c r="B37" s="70"/>
      <c r="C37" s="27"/>
      <c r="D37" s="28"/>
      <c r="E37" s="25" t="s">
        <v>196</v>
      </c>
      <c r="F37" s="41">
        <v>4310</v>
      </c>
    </row>
    <row r="38" spans="1:6" ht="10.5" customHeight="1">
      <c r="A38" s="52"/>
      <c r="B38" s="70"/>
      <c r="C38" s="27"/>
      <c r="D38" s="28">
        <v>4360</v>
      </c>
      <c r="E38" s="30" t="s">
        <v>197</v>
      </c>
      <c r="F38" s="41">
        <v>8200</v>
      </c>
    </row>
    <row r="39" spans="1:6" ht="10.5" customHeight="1">
      <c r="A39" s="52"/>
      <c r="B39" s="70"/>
      <c r="C39" s="27"/>
      <c r="D39" s="28"/>
      <c r="E39" s="30" t="s">
        <v>198</v>
      </c>
      <c r="F39" s="41">
        <v>0</v>
      </c>
    </row>
    <row r="40" spans="1:6" ht="10.5" customHeight="1">
      <c r="A40" s="52"/>
      <c r="B40" s="70"/>
      <c r="C40" s="27"/>
      <c r="D40" s="28"/>
      <c r="E40" s="30" t="s">
        <v>199</v>
      </c>
      <c r="F40" s="41">
        <v>0</v>
      </c>
    </row>
    <row r="41" spans="1:6" ht="10.5" customHeight="1">
      <c r="A41" s="52"/>
      <c r="B41" s="70"/>
      <c r="C41" s="27"/>
      <c r="D41" s="28">
        <v>4390</v>
      </c>
      <c r="E41" s="30" t="s">
        <v>22</v>
      </c>
      <c r="F41" s="41">
        <v>0</v>
      </c>
    </row>
    <row r="42" spans="1:6" ht="11.1" customHeight="1">
      <c r="A42" s="52"/>
      <c r="B42" s="70"/>
      <c r="C42" s="27"/>
      <c r="D42" s="28">
        <v>4400</v>
      </c>
      <c r="E42" s="29" t="s">
        <v>124</v>
      </c>
      <c r="F42" s="41">
        <v>0</v>
      </c>
    </row>
    <row r="43" spans="1:6" ht="11.1" customHeight="1">
      <c r="A43" s="52"/>
      <c r="B43" s="70"/>
      <c r="C43" s="27"/>
      <c r="D43" s="28">
        <v>4410</v>
      </c>
      <c r="E43" s="29" t="s">
        <v>23</v>
      </c>
      <c r="F43" s="41">
        <v>440</v>
      </c>
    </row>
    <row r="44" spans="1:6" ht="11.1" customHeight="1">
      <c r="A44" s="52"/>
      <c r="B44" s="70"/>
      <c r="C44" s="27"/>
      <c r="D44" s="28">
        <v>4430</v>
      </c>
      <c r="E44" s="29" t="s">
        <v>24</v>
      </c>
      <c r="F44" s="41">
        <v>0</v>
      </c>
    </row>
    <row r="45" spans="1:6" ht="11.1" customHeight="1">
      <c r="A45" s="52"/>
      <c r="B45" s="70"/>
      <c r="C45" s="27"/>
      <c r="D45" s="28">
        <v>4440</v>
      </c>
      <c r="E45" s="30" t="s">
        <v>25</v>
      </c>
      <c r="F45" s="41">
        <v>57077</v>
      </c>
    </row>
    <row r="46" spans="1:6" ht="11.1" customHeight="1">
      <c r="A46" s="52"/>
      <c r="B46" s="70"/>
      <c r="C46" s="27"/>
      <c r="D46" s="39">
        <v>4520</v>
      </c>
      <c r="E46" s="25" t="s">
        <v>35</v>
      </c>
      <c r="F46" s="41">
        <v>4100</v>
      </c>
    </row>
    <row r="47" spans="1:6" ht="12" customHeight="1">
      <c r="A47" s="52"/>
      <c r="B47" s="70"/>
      <c r="C47" s="27"/>
      <c r="D47" s="28">
        <v>4700</v>
      </c>
      <c r="E47" s="30" t="s">
        <v>114</v>
      </c>
      <c r="F47" s="41">
        <v>2810</v>
      </c>
    </row>
    <row r="48" spans="1:6" s="53" customFormat="1" ht="11.1" customHeight="1">
      <c r="A48" s="52"/>
      <c r="B48" s="70"/>
      <c r="C48" s="33" t="s">
        <v>27</v>
      </c>
      <c r="D48" s="226" t="s">
        <v>28</v>
      </c>
      <c r="E48" s="225"/>
      <c r="F48" s="21">
        <f>F49</f>
        <v>10625</v>
      </c>
    </row>
    <row r="49" spans="1:6" ht="11.1" customHeight="1">
      <c r="A49" s="52"/>
      <c r="B49" s="70"/>
      <c r="C49" s="23"/>
      <c r="D49" s="31">
        <v>4270</v>
      </c>
      <c r="E49" s="32" t="s">
        <v>29</v>
      </c>
      <c r="F49" s="41">
        <v>10625</v>
      </c>
    </row>
    <row r="50" spans="1:6" ht="11.1" customHeight="1">
      <c r="A50" s="52"/>
      <c r="B50" s="70"/>
      <c r="C50" s="43" t="s">
        <v>30</v>
      </c>
      <c r="D50" s="241" t="s">
        <v>31</v>
      </c>
      <c r="E50" s="241"/>
      <c r="F50" s="21">
        <f>F51+F52</f>
        <v>8225</v>
      </c>
    </row>
    <row r="51" spans="1:6" ht="11.1" customHeight="1">
      <c r="A51" s="52"/>
      <c r="B51" s="220"/>
      <c r="C51" s="62"/>
      <c r="D51" s="39">
        <v>4210</v>
      </c>
      <c r="E51" s="25" t="s">
        <v>12</v>
      </c>
      <c r="F51" s="26">
        <v>5548</v>
      </c>
    </row>
    <row r="52" spans="1:6" ht="11.1" customHeight="1">
      <c r="A52" s="52"/>
      <c r="B52" s="220"/>
      <c r="C52" s="46"/>
      <c r="D52" s="40">
        <v>4300</v>
      </c>
      <c r="E52" s="29" t="s">
        <v>15</v>
      </c>
      <c r="F52" s="26">
        <v>2677</v>
      </c>
    </row>
    <row r="53" spans="1:6" s="53" customFormat="1" ht="11.1" customHeight="1">
      <c r="A53" s="54"/>
      <c r="B53" s="147">
        <v>80146</v>
      </c>
      <c r="C53" s="338" t="s">
        <v>40</v>
      </c>
      <c r="D53" s="233"/>
      <c r="E53" s="234"/>
      <c r="F53" s="18">
        <f>F54</f>
        <v>3319</v>
      </c>
    </row>
    <row r="54" spans="1:6" s="92" customFormat="1" ht="15" customHeight="1">
      <c r="A54" s="52"/>
      <c r="B54" s="70"/>
      <c r="C54" s="47" t="s">
        <v>41</v>
      </c>
      <c r="D54" s="235" t="s">
        <v>40</v>
      </c>
      <c r="E54" s="236"/>
      <c r="F54" s="21">
        <f>SUM(F55:F56)</f>
        <v>3319</v>
      </c>
    </row>
    <row r="55" spans="1:6" ht="12" customHeight="1">
      <c r="A55" s="52"/>
      <c r="B55" s="220"/>
      <c r="C55" s="45"/>
      <c r="D55" s="40">
        <v>4240</v>
      </c>
      <c r="E55" s="29" t="s">
        <v>13</v>
      </c>
      <c r="F55" s="41">
        <v>0</v>
      </c>
    </row>
    <row r="56" spans="1:6" ht="12.75" customHeight="1">
      <c r="A56" s="52"/>
      <c r="B56" s="220"/>
      <c r="C56" s="46"/>
      <c r="D56" s="39">
        <v>4700</v>
      </c>
      <c r="E56" s="30" t="s">
        <v>44</v>
      </c>
      <c r="F56" s="41">
        <v>3319</v>
      </c>
    </row>
    <row r="57" spans="1:6" ht="38.25" customHeight="1">
      <c r="A57" s="52"/>
      <c r="B57" s="217">
        <v>80149</v>
      </c>
      <c r="C57" s="232" t="s">
        <v>45</v>
      </c>
      <c r="D57" s="233"/>
      <c r="E57" s="234"/>
      <c r="F57" s="18">
        <f>F58</f>
        <v>47617</v>
      </c>
    </row>
    <row r="58" spans="1:6" ht="24" customHeight="1">
      <c r="A58" s="52"/>
      <c r="B58" s="17"/>
      <c r="C58" s="36" t="s">
        <v>46</v>
      </c>
      <c r="D58" s="242" t="s">
        <v>47</v>
      </c>
      <c r="E58" s="243"/>
      <c r="F58" s="21">
        <f>SUM(F59:F66)</f>
        <v>47617</v>
      </c>
    </row>
    <row r="59" spans="1:6" ht="11.25" customHeight="1">
      <c r="A59" s="52"/>
      <c r="B59" s="19"/>
      <c r="C59" s="17"/>
      <c r="D59" s="40">
        <v>4010</v>
      </c>
      <c r="E59" s="29" t="s">
        <v>8</v>
      </c>
      <c r="F59" s="41">
        <v>35522</v>
      </c>
    </row>
    <row r="60" spans="1:6" ht="11.25" customHeight="1">
      <c r="A60" s="52"/>
      <c r="B60" s="19"/>
      <c r="C60" s="42"/>
      <c r="D60" s="28">
        <v>4040</v>
      </c>
      <c r="E60" s="29" t="s">
        <v>9</v>
      </c>
      <c r="F60" s="41">
        <v>4101</v>
      </c>
    </row>
    <row r="61" spans="1:6" ht="11.25" customHeight="1">
      <c r="A61" s="52"/>
      <c r="B61" s="19"/>
      <c r="C61" s="42"/>
      <c r="D61" s="40">
        <v>4110</v>
      </c>
      <c r="E61" s="29" t="s">
        <v>10</v>
      </c>
      <c r="F61" s="41">
        <v>6996</v>
      </c>
    </row>
    <row r="62" spans="1:6" ht="11.25" customHeight="1">
      <c r="A62" s="52"/>
      <c r="B62" s="19"/>
      <c r="C62" s="42"/>
      <c r="D62" s="40">
        <v>4120</v>
      </c>
      <c r="E62" s="29" t="s">
        <v>11</v>
      </c>
      <c r="F62" s="41">
        <v>998</v>
      </c>
    </row>
    <row r="63" spans="1:6" ht="11.25" customHeight="1">
      <c r="A63" s="52"/>
      <c r="B63" s="19"/>
      <c r="C63" s="42"/>
      <c r="D63" s="28">
        <v>4210</v>
      </c>
      <c r="E63" s="29" t="s">
        <v>33</v>
      </c>
      <c r="F63" s="41"/>
    </row>
    <row r="64" spans="1:6" ht="11.25" customHeight="1">
      <c r="A64" s="52"/>
      <c r="B64" s="19"/>
      <c r="C64" s="42"/>
      <c r="D64" s="28">
        <v>4240</v>
      </c>
      <c r="E64" s="29" t="s">
        <v>13</v>
      </c>
      <c r="F64" s="41"/>
    </row>
    <row r="65" spans="1:6" ht="11.25" customHeight="1">
      <c r="A65" s="52"/>
      <c r="B65" s="19"/>
      <c r="C65" s="42"/>
      <c r="D65" s="28">
        <v>4300</v>
      </c>
      <c r="E65" s="29" t="s">
        <v>15</v>
      </c>
      <c r="F65" s="41">
        <v>0</v>
      </c>
    </row>
    <row r="66" spans="1:6" ht="11.25" customHeight="1">
      <c r="A66" s="52"/>
      <c r="B66" s="218"/>
      <c r="C66" s="219"/>
      <c r="D66" s="39">
        <v>4440</v>
      </c>
      <c r="E66" s="30" t="s">
        <v>99</v>
      </c>
      <c r="F66" s="85">
        <v>0</v>
      </c>
    </row>
    <row r="67" spans="1:6" ht="10.5" customHeight="1">
      <c r="A67" s="52"/>
      <c r="B67" s="88">
        <v>80195</v>
      </c>
      <c r="C67" s="230" t="s">
        <v>48</v>
      </c>
      <c r="D67" s="230"/>
      <c r="E67" s="231"/>
      <c r="F67" s="18">
        <f>F68</f>
        <v>17293</v>
      </c>
    </row>
    <row r="68" spans="1:6" ht="15.75" customHeight="1">
      <c r="A68" s="52"/>
      <c r="B68" s="35"/>
      <c r="C68" s="69" t="s">
        <v>49</v>
      </c>
      <c r="D68" s="225" t="s">
        <v>50</v>
      </c>
      <c r="E68" s="226"/>
      <c r="F68" s="21">
        <f>F69</f>
        <v>17293</v>
      </c>
    </row>
    <row r="69" spans="1:6" ht="15" customHeight="1">
      <c r="A69" s="52"/>
      <c r="B69" s="37"/>
      <c r="C69" s="51"/>
      <c r="D69" s="58">
        <v>4440</v>
      </c>
      <c r="E69" s="59" t="s">
        <v>51</v>
      </c>
      <c r="F69" s="55">
        <v>17293</v>
      </c>
    </row>
    <row r="70" spans="1:6" ht="12" customHeight="1">
      <c r="A70" s="15">
        <v>854</v>
      </c>
      <c r="B70" s="261" t="s">
        <v>58</v>
      </c>
      <c r="C70" s="336"/>
      <c r="D70" s="261"/>
      <c r="E70" s="249"/>
      <c r="F70" s="18">
        <f>F71+F79</f>
        <v>0</v>
      </c>
    </row>
    <row r="71" spans="1:6" ht="11.25" customHeight="1">
      <c r="A71" s="61"/>
      <c r="B71" s="71">
        <v>85415</v>
      </c>
      <c r="C71" s="230" t="s">
        <v>61</v>
      </c>
      <c r="D71" s="230"/>
      <c r="E71" s="231"/>
      <c r="F71" s="18">
        <f>F72+F75+F77</f>
        <v>0</v>
      </c>
    </row>
    <row r="72" spans="1:6" ht="14.25" customHeight="1">
      <c r="A72" s="72"/>
      <c r="B72" s="27"/>
      <c r="C72" s="45" t="s">
        <v>62</v>
      </c>
      <c r="D72" s="226" t="s">
        <v>63</v>
      </c>
      <c r="E72" s="225"/>
      <c r="F72" s="21">
        <f>F73+F74</f>
        <v>0</v>
      </c>
    </row>
    <row r="73" spans="1:6" ht="21.75" customHeight="1">
      <c r="A73" s="72"/>
      <c r="B73" s="27"/>
      <c r="C73" s="62"/>
      <c r="D73" s="39">
        <v>3240</v>
      </c>
      <c r="E73" s="30" t="s">
        <v>64</v>
      </c>
      <c r="F73" s="26">
        <v>0</v>
      </c>
    </row>
    <row r="74" spans="1:6" ht="12.75" customHeight="1">
      <c r="A74" s="72"/>
      <c r="B74" s="27"/>
      <c r="C74" s="46"/>
      <c r="D74" s="39">
        <v>3260</v>
      </c>
      <c r="E74" s="30" t="s">
        <v>103</v>
      </c>
      <c r="F74" s="26">
        <v>0</v>
      </c>
    </row>
    <row r="75" spans="1:6" ht="13.5" customHeight="1">
      <c r="A75" s="72"/>
      <c r="B75" s="27"/>
      <c r="C75" s="45" t="s">
        <v>65</v>
      </c>
      <c r="D75" s="225" t="s">
        <v>66</v>
      </c>
      <c r="E75" s="226"/>
      <c r="F75" s="21">
        <f>F76</f>
        <v>0</v>
      </c>
    </row>
    <row r="76" spans="1:6" s="53" customFormat="1" ht="11.1" customHeight="1">
      <c r="A76" s="72"/>
      <c r="B76" s="27"/>
      <c r="C76" s="51"/>
      <c r="D76" s="24">
        <v>3260</v>
      </c>
      <c r="E76" s="30" t="s">
        <v>129</v>
      </c>
      <c r="F76" s="26"/>
    </row>
    <row r="77" spans="1:6" s="53" customFormat="1" ht="11.25" customHeight="1">
      <c r="A77" s="72"/>
      <c r="B77" s="27"/>
      <c r="C77" s="45" t="s">
        <v>68</v>
      </c>
      <c r="D77" s="236" t="s">
        <v>69</v>
      </c>
      <c r="E77" s="235"/>
      <c r="F77" s="21">
        <f>F78</f>
        <v>0</v>
      </c>
    </row>
    <row r="78" spans="1:6" ht="14.25" customHeight="1">
      <c r="A78" s="72"/>
      <c r="B78" s="49"/>
      <c r="C78" s="51"/>
      <c r="D78" s="24">
        <v>3260</v>
      </c>
      <c r="E78" s="30" t="s">
        <v>70</v>
      </c>
      <c r="F78" s="26">
        <v>0</v>
      </c>
    </row>
    <row r="79" spans="1:6" ht="14.25" customHeight="1">
      <c r="A79" s="72"/>
      <c r="B79" s="71">
        <v>85416</v>
      </c>
      <c r="C79" s="230" t="s">
        <v>71</v>
      </c>
      <c r="D79" s="230"/>
      <c r="E79" s="231"/>
      <c r="F79" s="18">
        <f>F80</f>
        <v>0</v>
      </c>
    </row>
    <row r="80" spans="1:6" ht="14.25" customHeight="1">
      <c r="A80" s="72"/>
      <c r="B80" s="23"/>
      <c r="C80" s="69" t="s">
        <v>72</v>
      </c>
      <c r="D80" s="225" t="s">
        <v>73</v>
      </c>
      <c r="E80" s="226"/>
      <c r="F80" s="21">
        <f>F81</f>
        <v>0</v>
      </c>
    </row>
    <row r="81" spans="1:6">
      <c r="A81" s="77"/>
      <c r="B81" s="73"/>
      <c r="C81" s="74"/>
      <c r="D81" s="24">
        <v>3240</v>
      </c>
      <c r="E81" s="30" t="s">
        <v>74</v>
      </c>
      <c r="F81" s="26">
        <v>0</v>
      </c>
    </row>
    <row r="82" spans="1:6">
      <c r="A82" s="227" t="s">
        <v>75</v>
      </c>
      <c r="B82" s="228"/>
      <c r="C82" s="228"/>
      <c r="D82" s="228"/>
      <c r="E82" s="229"/>
      <c r="F82" s="18">
        <f>F15+F70</f>
        <v>1831335</v>
      </c>
    </row>
    <row r="83" spans="1:6" ht="14.25" customHeight="1">
      <c r="A83" s="122"/>
      <c r="B83" s="122"/>
      <c r="C83" s="122"/>
      <c r="D83" s="122"/>
      <c r="E83" s="122"/>
      <c r="F83" s="129"/>
    </row>
    <row r="84" spans="1:6" ht="14.25" customHeight="1">
      <c r="A84" s="337" t="s">
        <v>200</v>
      </c>
      <c r="B84" s="337"/>
      <c r="C84" s="337"/>
      <c r="D84" s="337"/>
      <c r="E84" s="337"/>
      <c r="F84" s="337"/>
    </row>
    <row r="85" spans="1:6">
      <c r="A85" s="118" t="s">
        <v>201</v>
      </c>
      <c r="B85" s="221">
        <v>10500</v>
      </c>
      <c r="C85" s="222"/>
      <c r="D85" s="123"/>
      <c r="E85" s="188"/>
      <c r="F85" s="93"/>
    </row>
    <row r="86" spans="1:6">
      <c r="A86" s="123" t="s">
        <v>87</v>
      </c>
      <c r="B86" s="212">
        <f>SUM(B85:B85)</f>
        <v>10500</v>
      </c>
      <c r="C86" s="222"/>
      <c r="D86" s="123"/>
      <c r="E86" s="188"/>
      <c r="F86" s="93"/>
    </row>
    <row r="87" spans="1:6">
      <c r="F87" s="93"/>
    </row>
    <row r="88" spans="1:6" s="14" customFormat="1" ht="18.75" customHeight="1">
      <c r="A88"/>
      <c r="B88"/>
      <c r="C88"/>
      <c r="D88"/>
      <c r="E88"/>
      <c r="F88" s="93"/>
    </row>
    <row r="89" spans="1:6" ht="14.25" customHeight="1">
      <c r="F89" s="93"/>
    </row>
    <row r="90" spans="1:6" ht="12.75" customHeight="1">
      <c r="F90" s="93"/>
    </row>
    <row r="91" spans="1:6" s="53" customFormat="1" ht="11.1" customHeight="1">
      <c r="A91"/>
      <c r="B91"/>
      <c r="C91"/>
      <c r="D91"/>
      <c r="E91"/>
      <c r="F91" s="93"/>
    </row>
    <row r="92" spans="1:6" s="53" customFormat="1" ht="11.1" customHeight="1">
      <c r="A92"/>
      <c r="B92"/>
      <c r="C92"/>
      <c r="D92"/>
      <c r="E92"/>
      <c r="F92" s="93"/>
    </row>
    <row r="93" spans="1:6" ht="25.5" customHeight="1">
      <c r="F93" s="93"/>
    </row>
    <row r="94" spans="1:6" ht="11.1" customHeight="1">
      <c r="F94" s="93"/>
    </row>
    <row r="95" spans="1:6" s="53" customFormat="1" ht="11.1" customHeight="1">
      <c r="A95"/>
      <c r="B95"/>
      <c r="C95"/>
      <c r="D95"/>
      <c r="E95"/>
      <c r="F95" s="93"/>
    </row>
    <row r="96" spans="1:6">
      <c r="F96" s="93"/>
    </row>
    <row r="97" spans="6:6">
      <c r="F97" s="93"/>
    </row>
    <row r="98" spans="6:6">
      <c r="F98" s="93"/>
    </row>
    <row r="99" spans="6:6">
      <c r="F99" s="93"/>
    </row>
    <row r="100" spans="6:6">
      <c r="F100" s="93"/>
    </row>
    <row r="101" spans="6:6">
      <c r="F101" s="93"/>
    </row>
    <row r="102" spans="6:6">
      <c r="F102" s="93"/>
    </row>
    <row r="103" spans="6:6">
      <c r="F103" s="93"/>
    </row>
    <row r="104" spans="6:6">
      <c r="F104" s="93"/>
    </row>
    <row r="105" spans="6:6">
      <c r="F105" s="93"/>
    </row>
    <row r="106" spans="6:6">
      <c r="F106" s="93"/>
    </row>
    <row r="107" spans="6:6">
      <c r="F107" s="93"/>
    </row>
    <row r="108" spans="6:6">
      <c r="F108" s="93"/>
    </row>
    <row r="109" spans="6:6">
      <c r="F109" s="93"/>
    </row>
    <row r="110" spans="6:6">
      <c r="F110" s="93"/>
    </row>
    <row r="111" spans="6:6">
      <c r="F111" s="93"/>
    </row>
    <row r="112" spans="6:6">
      <c r="F112" s="93"/>
    </row>
    <row r="113" spans="6:6">
      <c r="F113" s="93"/>
    </row>
    <row r="114" spans="6:6">
      <c r="F114" s="93"/>
    </row>
    <row r="115" spans="6:6">
      <c r="F115" s="93"/>
    </row>
    <row r="116" spans="6:6">
      <c r="F116" s="93"/>
    </row>
    <row r="117" spans="6:6">
      <c r="F117" s="93"/>
    </row>
    <row r="118" spans="6:6">
      <c r="F118" s="93"/>
    </row>
    <row r="119" spans="6:6">
      <c r="F119" s="93"/>
    </row>
    <row r="120" spans="6:6">
      <c r="F120" s="93"/>
    </row>
    <row r="121" spans="6:6">
      <c r="F121" s="93"/>
    </row>
    <row r="122" spans="6:6">
      <c r="F122" s="93"/>
    </row>
    <row r="123" spans="6:6">
      <c r="F123" s="93"/>
    </row>
    <row r="124" spans="6:6">
      <c r="F124" s="93"/>
    </row>
    <row r="125" spans="6:6">
      <c r="F125" s="93"/>
    </row>
    <row r="126" spans="6:6">
      <c r="F126" s="93"/>
    </row>
    <row r="127" spans="6:6">
      <c r="F127" s="93"/>
    </row>
    <row r="128" spans="6:6">
      <c r="F128" s="93"/>
    </row>
    <row r="129" spans="6:6">
      <c r="F129" s="93"/>
    </row>
    <row r="130" spans="6:6">
      <c r="F130" s="93"/>
    </row>
    <row r="131" spans="6:6">
      <c r="F131" s="93"/>
    </row>
    <row r="132" spans="6:6">
      <c r="F132" s="93"/>
    </row>
    <row r="133" spans="6:6">
      <c r="F133" s="93"/>
    </row>
    <row r="134" spans="6:6">
      <c r="F134" s="93"/>
    </row>
    <row r="135" spans="6:6">
      <c r="F135" s="93"/>
    </row>
    <row r="136" spans="6:6">
      <c r="F136" s="93"/>
    </row>
    <row r="137" spans="6:6">
      <c r="F137" s="93"/>
    </row>
    <row r="138" spans="6:6">
      <c r="F138" s="93"/>
    </row>
    <row r="139" spans="6:6">
      <c r="F139" s="93"/>
    </row>
    <row r="140" spans="6:6">
      <c r="F140" s="93"/>
    </row>
    <row r="141" spans="6:6">
      <c r="F141" s="93"/>
    </row>
    <row r="142" spans="6:6">
      <c r="F142" s="93"/>
    </row>
    <row r="143" spans="6:6">
      <c r="F143" s="93"/>
    </row>
    <row r="144" spans="6:6">
      <c r="F144" s="93"/>
    </row>
    <row r="145" spans="6:6">
      <c r="F145" s="93"/>
    </row>
    <row r="146" spans="6:6">
      <c r="F146" s="93"/>
    </row>
    <row r="147" spans="6:6">
      <c r="F147" s="93"/>
    </row>
    <row r="148" spans="6:6">
      <c r="F148" s="93"/>
    </row>
    <row r="149" spans="6:6">
      <c r="F149" s="93"/>
    </row>
    <row r="150" spans="6:6">
      <c r="F150" s="93"/>
    </row>
    <row r="151" spans="6:6">
      <c r="F151" s="93"/>
    </row>
    <row r="152" spans="6:6">
      <c r="F152" s="93"/>
    </row>
    <row r="153" spans="6:6">
      <c r="F153" s="93"/>
    </row>
    <row r="154" spans="6:6">
      <c r="F154" s="93"/>
    </row>
    <row r="155" spans="6:6">
      <c r="F155" s="93"/>
    </row>
    <row r="156" spans="6:6">
      <c r="F156" s="93"/>
    </row>
  </sheetData>
  <mergeCells count="21">
    <mergeCell ref="D68:E68"/>
    <mergeCell ref="A12:F12"/>
    <mergeCell ref="B15:E15"/>
    <mergeCell ref="C16:E16"/>
    <mergeCell ref="D17:E17"/>
    <mergeCell ref="D48:E48"/>
    <mergeCell ref="D50:E50"/>
    <mergeCell ref="C53:E53"/>
    <mergeCell ref="D54:E54"/>
    <mergeCell ref="C57:E57"/>
    <mergeCell ref="D58:E58"/>
    <mergeCell ref="C67:E67"/>
    <mergeCell ref="D80:E80"/>
    <mergeCell ref="A82:E82"/>
    <mergeCell ref="A84:F84"/>
    <mergeCell ref="B70:E70"/>
    <mergeCell ref="C71:E71"/>
    <mergeCell ref="D72:E72"/>
    <mergeCell ref="D75:E75"/>
    <mergeCell ref="D77:E77"/>
    <mergeCell ref="C79:E79"/>
  </mergeCells>
  <pageMargins left="0.28999999999999998" right="0.25" top="0.39370078740157483" bottom="0.23622047244094491" header="0.15748031496062992" footer="0.19685039370078741"/>
  <pageSetup paperSize="9" scale="75" orientation="portrait" r:id="rId1"/>
  <rowBreaks count="1" manualBreakCount="1">
    <brk id="87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workbookViewId="0">
      <selection sqref="A1:F70"/>
    </sheetView>
  </sheetViews>
  <sheetFormatPr defaultRowHeight="14.25"/>
  <cols>
    <col min="1" max="1" width="5.375" customWidth="1"/>
    <col min="2" max="2" width="6.375" customWidth="1"/>
    <col min="3" max="3" width="8.875" customWidth="1"/>
    <col min="4" max="4" width="6.625" customWidth="1"/>
    <col min="5" max="5" width="51.5" customWidth="1"/>
    <col min="6" max="6" width="13.375" customWidth="1"/>
    <col min="7" max="7" width="6.625" customWidth="1"/>
  </cols>
  <sheetData>
    <row r="1" spans="1:7" s="2" customFormat="1" ht="12.75">
      <c r="A1" s="1" t="s">
        <v>202</v>
      </c>
    </row>
    <row r="2" spans="1:7" s="2" customFormat="1" ht="12.75">
      <c r="A2" s="3" t="s">
        <v>203</v>
      </c>
    </row>
    <row r="3" spans="1:7" s="2" customFormat="1" ht="12.75">
      <c r="A3" s="3" t="s">
        <v>204</v>
      </c>
    </row>
    <row r="4" spans="1:7" ht="15">
      <c r="E4" s="4" t="s">
        <v>0</v>
      </c>
      <c r="F4" s="78">
        <v>44208</v>
      </c>
      <c r="G4" s="5"/>
    </row>
    <row r="5" spans="1:7" ht="15">
      <c r="E5" s="4"/>
      <c r="F5" s="78"/>
      <c r="G5" s="5"/>
    </row>
    <row r="6" spans="1:7">
      <c r="A6" s="6"/>
      <c r="F6" s="7"/>
    </row>
    <row r="7" spans="1:7">
      <c r="B7" s="8"/>
      <c r="E7" s="1" t="s">
        <v>76</v>
      </c>
      <c r="F7" s="9"/>
    </row>
    <row r="8" spans="1:7">
      <c r="E8" s="1" t="s">
        <v>77</v>
      </c>
      <c r="F8" s="10"/>
    </row>
    <row r="9" spans="1:7">
      <c r="E9" s="3" t="s">
        <v>78</v>
      </c>
      <c r="F9" s="10"/>
    </row>
    <row r="10" spans="1:7">
      <c r="E10" s="3" t="s">
        <v>79</v>
      </c>
      <c r="F10" s="10"/>
    </row>
    <row r="12" spans="1:7" ht="19.5" customHeight="1">
      <c r="A12" s="246" t="s">
        <v>111</v>
      </c>
      <c r="B12" s="246"/>
      <c r="C12" s="246"/>
      <c r="D12" s="246"/>
      <c r="E12" s="246"/>
      <c r="F12" s="246"/>
      <c r="G12" s="11"/>
    </row>
    <row r="14" spans="1:7" ht="12.75" customHeight="1">
      <c r="A14" s="12" t="s">
        <v>1</v>
      </c>
      <c r="B14" s="12" t="s">
        <v>2</v>
      </c>
      <c r="C14" s="12" t="s">
        <v>3</v>
      </c>
      <c r="D14" s="12" t="s">
        <v>4</v>
      </c>
      <c r="E14" s="13" t="s">
        <v>5</v>
      </c>
      <c r="F14" s="12" t="s">
        <v>6</v>
      </c>
    </row>
    <row r="15" spans="1:7" s="53" customFormat="1" ht="11.1" customHeight="1">
      <c r="A15" s="79">
        <v>801</v>
      </c>
      <c r="B15" s="300" t="s">
        <v>32</v>
      </c>
      <c r="C15" s="300"/>
      <c r="D15" s="300"/>
      <c r="E15" s="278"/>
      <c r="F15" s="18">
        <f>F16+F49+F52+F60</f>
        <v>2455071</v>
      </c>
    </row>
    <row r="16" spans="1:7" s="53" customFormat="1" ht="11.1" customHeight="1">
      <c r="A16" s="97"/>
      <c r="B16" s="130">
        <v>80104</v>
      </c>
      <c r="C16" s="262" t="s">
        <v>36</v>
      </c>
      <c r="D16" s="263"/>
      <c r="E16" s="264"/>
      <c r="F16" s="18">
        <f>F17+F45+F47</f>
        <v>2384051</v>
      </c>
    </row>
    <row r="17" spans="1:6" ht="11.1" customHeight="1">
      <c r="A17" s="98"/>
      <c r="B17" s="99"/>
      <c r="C17" s="131" t="s">
        <v>37</v>
      </c>
      <c r="D17" s="269" t="s">
        <v>38</v>
      </c>
      <c r="E17" s="268"/>
      <c r="F17" s="21">
        <f>SUM(F18:F44)-F19</f>
        <v>2328225</v>
      </c>
    </row>
    <row r="18" spans="1:6" ht="11.1" customHeight="1">
      <c r="A18" s="98"/>
      <c r="B18" s="100"/>
      <c r="C18" s="101"/>
      <c r="D18" s="137">
        <v>3020</v>
      </c>
      <c r="E18" s="138" t="s">
        <v>7</v>
      </c>
      <c r="F18" s="102">
        <f>F19</f>
        <v>5700</v>
      </c>
    </row>
    <row r="19" spans="1:6" ht="11.1" customHeight="1">
      <c r="A19" s="98"/>
      <c r="B19" s="100"/>
      <c r="C19" s="103"/>
      <c r="D19" s="137"/>
      <c r="E19" s="138" t="s">
        <v>80</v>
      </c>
      <c r="F19" s="102">
        <v>5700</v>
      </c>
    </row>
    <row r="20" spans="1:6" ht="11.1" customHeight="1">
      <c r="A20" s="98"/>
      <c r="B20" s="100"/>
      <c r="C20" s="103"/>
      <c r="D20" s="137">
        <v>4010</v>
      </c>
      <c r="E20" s="138" t="s">
        <v>8</v>
      </c>
      <c r="F20" s="102">
        <v>1490103</v>
      </c>
    </row>
    <row r="21" spans="1:6" ht="11.1" customHeight="1">
      <c r="A21" s="98"/>
      <c r="B21" s="100"/>
      <c r="C21" s="103"/>
      <c r="D21" s="137">
        <v>4040</v>
      </c>
      <c r="E21" s="138" t="s">
        <v>9</v>
      </c>
      <c r="F21" s="102">
        <f>127316-8857</f>
        <v>118459</v>
      </c>
    </row>
    <row r="22" spans="1:6" ht="11.1" customHeight="1">
      <c r="A22" s="98"/>
      <c r="B22" s="100"/>
      <c r="C22" s="103"/>
      <c r="D22" s="137">
        <v>4110</v>
      </c>
      <c r="E22" s="138" t="s">
        <v>10</v>
      </c>
      <c r="F22" s="102">
        <v>258323</v>
      </c>
    </row>
    <row r="23" spans="1:6" ht="11.1" customHeight="1">
      <c r="A23" s="98"/>
      <c r="B23" s="100"/>
      <c r="C23" s="103"/>
      <c r="D23" s="137">
        <v>4120</v>
      </c>
      <c r="E23" s="138" t="s">
        <v>11</v>
      </c>
      <c r="F23" s="102">
        <v>30313</v>
      </c>
    </row>
    <row r="24" spans="1:6" ht="11.1" customHeight="1">
      <c r="A24" s="98"/>
      <c r="B24" s="100"/>
      <c r="C24" s="103"/>
      <c r="D24" s="137">
        <v>4140</v>
      </c>
      <c r="E24" s="138" t="s">
        <v>81</v>
      </c>
      <c r="F24" s="102">
        <v>16300</v>
      </c>
    </row>
    <row r="25" spans="1:6" ht="11.1" customHeight="1">
      <c r="A25" s="98"/>
      <c r="B25" s="100"/>
      <c r="C25" s="103"/>
      <c r="D25" s="137">
        <v>4210</v>
      </c>
      <c r="E25" s="138" t="s">
        <v>33</v>
      </c>
      <c r="F25" s="102">
        <v>30844</v>
      </c>
    </row>
    <row r="26" spans="1:6" ht="11.1" customHeight="1">
      <c r="A26" s="98"/>
      <c r="B26" s="100"/>
      <c r="C26" s="103"/>
      <c r="D26" s="137">
        <v>4220</v>
      </c>
      <c r="E26" s="138" t="s">
        <v>205</v>
      </c>
      <c r="F26" s="102">
        <v>2612</v>
      </c>
    </row>
    <row r="27" spans="1:6" ht="11.1" customHeight="1">
      <c r="A27" s="98"/>
      <c r="B27" s="100"/>
      <c r="C27" s="103"/>
      <c r="D27" s="137">
        <v>4240</v>
      </c>
      <c r="E27" s="138" t="s">
        <v>55</v>
      </c>
      <c r="F27" s="102">
        <v>7000</v>
      </c>
    </row>
    <row r="28" spans="1:6" ht="11.1" customHeight="1">
      <c r="A28" s="98"/>
      <c r="B28" s="100"/>
      <c r="C28" s="103"/>
      <c r="D28" s="137">
        <v>4260</v>
      </c>
      <c r="E28" s="138" t="s">
        <v>183</v>
      </c>
      <c r="F28" s="102">
        <f>18900-18900</f>
        <v>0</v>
      </c>
    </row>
    <row r="29" spans="1:6" ht="11.1" customHeight="1">
      <c r="A29" s="98"/>
      <c r="B29" s="100"/>
      <c r="C29" s="103"/>
      <c r="D29" s="137"/>
      <c r="E29" s="138" t="s">
        <v>106</v>
      </c>
      <c r="F29" s="102">
        <f>203400+18900-4500-46730-10000</f>
        <v>161070</v>
      </c>
    </row>
    <row r="30" spans="1:6" ht="11.1" customHeight="1">
      <c r="A30" s="98"/>
      <c r="B30" s="100"/>
      <c r="C30" s="103"/>
      <c r="D30" s="137"/>
      <c r="E30" s="138" t="s">
        <v>34</v>
      </c>
      <c r="F30" s="102">
        <v>56730</v>
      </c>
    </row>
    <row r="31" spans="1:6" ht="11.1" customHeight="1">
      <c r="A31" s="98"/>
      <c r="B31" s="100"/>
      <c r="C31" s="103"/>
      <c r="D31" s="137">
        <v>4280</v>
      </c>
      <c r="E31" s="138" t="s">
        <v>14</v>
      </c>
      <c r="F31" s="102">
        <v>2100</v>
      </c>
    </row>
    <row r="32" spans="1:6" ht="11.1" customHeight="1">
      <c r="A32" s="98"/>
      <c r="B32" s="100"/>
      <c r="C32" s="103"/>
      <c r="D32" s="137">
        <v>4300</v>
      </c>
      <c r="E32" s="138" t="s">
        <v>15</v>
      </c>
      <c r="F32" s="106">
        <f>31000+2500+1270</f>
        <v>34770</v>
      </c>
    </row>
    <row r="33" spans="1:6" ht="11.25" customHeight="1">
      <c r="A33" s="98"/>
      <c r="B33" s="100"/>
      <c r="C33" s="103"/>
      <c r="D33" s="137"/>
      <c r="E33" s="139" t="s">
        <v>18</v>
      </c>
      <c r="F33" s="106">
        <f>14000-1270</f>
        <v>12730</v>
      </c>
    </row>
    <row r="34" spans="1:6" ht="11.25" customHeight="1">
      <c r="A34" s="98"/>
      <c r="B34" s="100"/>
      <c r="C34" s="103"/>
      <c r="D34" s="137"/>
      <c r="E34" s="139" t="s">
        <v>206</v>
      </c>
      <c r="F34" s="106">
        <f>14000-14000</f>
        <v>0</v>
      </c>
    </row>
    <row r="35" spans="1:6" ht="10.5" customHeight="1">
      <c r="A35" s="98"/>
      <c r="B35" s="100"/>
      <c r="C35" s="103"/>
      <c r="D35" s="28">
        <v>4360</v>
      </c>
      <c r="E35" s="133" t="s">
        <v>173</v>
      </c>
      <c r="F35" s="41">
        <f>6000-6000</f>
        <v>0</v>
      </c>
    </row>
    <row r="36" spans="1:6" ht="10.5" customHeight="1">
      <c r="A36" s="98"/>
      <c r="B36" s="100"/>
      <c r="C36" s="103"/>
      <c r="D36" s="28"/>
      <c r="E36" s="133" t="s">
        <v>184</v>
      </c>
      <c r="F36" s="41">
        <f>6000+200</f>
        <v>6200</v>
      </c>
    </row>
    <row r="37" spans="1:6" ht="10.5" customHeight="1">
      <c r="A37" s="98"/>
      <c r="B37" s="100"/>
      <c r="C37" s="103"/>
      <c r="D37" s="28">
        <v>4390</v>
      </c>
      <c r="E37" s="133" t="s">
        <v>22</v>
      </c>
      <c r="F37" s="41">
        <v>0</v>
      </c>
    </row>
    <row r="38" spans="1:6" ht="11.1" customHeight="1">
      <c r="A38" s="98"/>
      <c r="B38" s="100"/>
      <c r="C38" s="103"/>
      <c r="D38" s="137">
        <v>4400</v>
      </c>
      <c r="E38" s="138" t="s">
        <v>124</v>
      </c>
      <c r="F38" s="102">
        <f>221400-221400</f>
        <v>0</v>
      </c>
    </row>
    <row r="39" spans="1:6" ht="11.1" customHeight="1">
      <c r="A39" s="98"/>
      <c r="B39" s="100"/>
      <c r="C39" s="103"/>
      <c r="D39" s="137">
        <v>4410</v>
      </c>
      <c r="E39" s="138" t="s">
        <v>23</v>
      </c>
      <c r="F39" s="102">
        <v>700</v>
      </c>
    </row>
    <row r="40" spans="1:6" ht="11.1" customHeight="1">
      <c r="A40" s="98"/>
      <c r="B40" s="100"/>
      <c r="C40" s="103"/>
      <c r="D40" s="137">
        <v>4430</v>
      </c>
      <c r="E40" s="138" t="s">
        <v>24</v>
      </c>
      <c r="F40" s="102">
        <v>0</v>
      </c>
    </row>
    <row r="41" spans="1:6" ht="11.1" customHeight="1">
      <c r="A41" s="98"/>
      <c r="B41" s="100"/>
      <c r="C41" s="103"/>
      <c r="D41" s="137">
        <v>4440</v>
      </c>
      <c r="E41" s="133" t="s">
        <v>25</v>
      </c>
      <c r="F41" s="102">
        <v>76120</v>
      </c>
    </row>
    <row r="42" spans="1:6" ht="11.1" customHeight="1">
      <c r="A42" s="98"/>
      <c r="B42" s="100"/>
      <c r="C42" s="103"/>
      <c r="D42" s="39">
        <v>4520</v>
      </c>
      <c r="E42" s="25" t="s">
        <v>35</v>
      </c>
      <c r="F42" s="102">
        <v>9860</v>
      </c>
    </row>
    <row r="43" spans="1:6" ht="27.75" customHeight="1">
      <c r="A43" s="98"/>
      <c r="B43" s="100"/>
      <c r="C43" s="103"/>
      <c r="D43" s="39">
        <v>4600</v>
      </c>
      <c r="E43" s="25" t="s">
        <v>207</v>
      </c>
      <c r="F43" s="102">
        <v>4391</v>
      </c>
    </row>
    <row r="44" spans="1:6" ht="11.1" customHeight="1">
      <c r="A44" s="98"/>
      <c r="B44" s="100"/>
      <c r="C44" s="103"/>
      <c r="D44" s="137">
        <v>4700</v>
      </c>
      <c r="E44" s="133" t="s">
        <v>114</v>
      </c>
      <c r="F44" s="102">
        <v>3900</v>
      </c>
    </row>
    <row r="45" spans="1:6" s="53" customFormat="1" ht="12.75" customHeight="1">
      <c r="A45" s="98"/>
      <c r="B45" s="100"/>
      <c r="C45" s="140" t="s">
        <v>27</v>
      </c>
      <c r="D45" s="272" t="s">
        <v>28</v>
      </c>
      <c r="E45" s="271"/>
      <c r="F45" s="21">
        <f>F46</f>
        <v>49216</v>
      </c>
    </row>
    <row r="46" spans="1:6" ht="11.25" customHeight="1">
      <c r="A46" s="98"/>
      <c r="B46" s="100"/>
      <c r="C46" s="101"/>
      <c r="D46" s="164">
        <v>4270</v>
      </c>
      <c r="E46" s="143" t="s">
        <v>98</v>
      </c>
      <c r="F46" s="102">
        <v>49216</v>
      </c>
    </row>
    <row r="47" spans="1:6" ht="11.25" customHeight="1">
      <c r="A47" s="98"/>
      <c r="B47" s="100"/>
      <c r="C47" s="144" t="s">
        <v>30</v>
      </c>
      <c r="D47" s="296" t="s">
        <v>31</v>
      </c>
      <c r="E47" s="297"/>
      <c r="F47" s="108">
        <f>F48</f>
        <v>6610</v>
      </c>
    </row>
    <row r="48" spans="1:6" ht="11.25" customHeight="1">
      <c r="A48" s="98"/>
      <c r="B48" s="100"/>
      <c r="C48" s="103"/>
      <c r="D48" s="145">
        <v>4210</v>
      </c>
      <c r="E48" s="133" t="s">
        <v>33</v>
      </c>
      <c r="F48" s="102">
        <f>5000+1610</f>
        <v>6610</v>
      </c>
    </row>
    <row r="49" spans="1:6" ht="14.25" customHeight="1">
      <c r="A49" s="110"/>
      <c r="B49" s="147">
        <v>80146</v>
      </c>
      <c r="C49" s="258" t="s">
        <v>40</v>
      </c>
      <c r="D49" s="259"/>
      <c r="E49" s="260"/>
      <c r="F49" s="18">
        <f>F50</f>
        <v>3647</v>
      </c>
    </row>
    <row r="50" spans="1:6" s="53" customFormat="1" ht="12.75" customHeight="1">
      <c r="A50" s="98"/>
      <c r="B50" s="100"/>
      <c r="C50" s="131" t="s">
        <v>41</v>
      </c>
      <c r="D50" s="269" t="s">
        <v>40</v>
      </c>
      <c r="E50" s="268"/>
      <c r="F50" s="21">
        <f>SUM(F51:F51)</f>
        <v>3647</v>
      </c>
    </row>
    <row r="51" spans="1:6" s="92" customFormat="1" ht="11.1" customHeight="1">
      <c r="A51" s="98"/>
      <c r="B51" s="100"/>
      <c r="C51" s="111"/>
      <c r="D51" s="132">
        <v>4700</v>
      </c>
      <c r="E51" s="133" t="s">
        <v>44</v>
      </c>
      <c r="F51" s="102">
        <v>3647</v>
      </c>
    </row>
    <row r="52" spans="1:6" s="92" customFormat="1" ht="36" customHeight="1">
      <c r="A52" s="98"/>
      <c r="B52" s="147">
        <v>80149</v>
      </c>
      <c r="C52" s="258" t="s">
        <v>125</v>
      </c>
      <c r="D52" s="259"/>
      <c r="E52" s="260"/>
      <c r="F52" s="108">
        <f>F53</f>
        <v>67373</v>
      </c>
    </row>
    <row r="53" spans="1:6" s="92" customFormat="1" ht="24.75" customHeight="1">
      <c r="A53" s="98"/>
      <c r="B53" s="100"/>
      <c r="C53" s="144" t="s">
        <v>46</v>
      </c>
      <c r="D53" s="269" t="s">
        <v>47</v>
      </c>
      <c r="E53" s="268"/>
      <c r="F53" s="108">
        <f>SUM(F54:F59)</f>
        <v>67373</v>
      </c>
    </row>
    <row r="54" spans="1:6" s="92" customFormat="1" ht="11.1" customHeight="1">
      <c r="A54" s="98"/>
      <c r="B54" s="148"/>
      <c r="C54" s="99"/>
      <c r="D54" s="149">
        <v>4010</v>
      </c>
      <c r="E54" s="133" t="s">
        <v>126</v>
      </c>
      <c r="F54" s="102">
        <v>53315</v>
      </c>
    </row>
    <row r="55" spans="1:6" s="92" customFormat="1" ht="11.1" customHeight="1">
      <c r="A55" s="98"/>
      <c r="B55" s="148"/>
      <c r="C55" s="100"/>
      <c r="D55" s="149">
        <v>4040</v>
      </c>
      <c r="E55" s="133" t="s">
        <v>127</v>
      </c>
      <c r="F55" s="102">
        <v>315</v>
      </c>
    </row>
    <row r="56" spans="1:6" s="92" customFormat="1" ht="11.1" customHeight="1">
      <c r="A56" s="98"/>
      <c r="B56" s="148"/>
      <c r="C56" s="100"/>
      <c r="D56" s="149">
        <v>4110</v>
      </c>
      <c r="E56" s="138" t="s">
        <v>10</v>
      </c>
      <c r="F56" s="102">
        <v>9403</v>
      </c>
    </row>
    <row r="57" spans="1:6" s="92" customFormat="1" ht="11.1" customHeight="1">
      <c r="A57" s="98"/>
      <c r="B57" s="148"/>
      <c r="C57" s="100"/>
      <c r="D57" s="150">
        <v>4120</v>
      </c>
      <c r="E57" s="151" t="s">
        <v>11</v>
      </c>
      <c r="F57" s="102">
        <v>1340</v>
      </c>
    </row>
    <row r="58" spans="1:6" s="92" customFormat="1" ht="11.1" customHeight="1">
      <c r="A58" s="98"/>
      <c r="B58" s="148"/>
      <c r="C58" s="100"/>
      <c r="D58" s="223">
        <v>4210</v>
      </c>
      <c r="E58" s="138" t="s">
        <v>33</v>
      </c>
      <c r="F58" s="102">
        <v>1000</v>
      </c>
    </row>
    <row r="59" spans="1:6" s="92" customFormat="1" ht="11.1" customHeight="1">
      <c r="A59" s="98"/>
      <c r="B59" s="148"/>
      <c r="C59" s="113"/>
      <c r="D59" s="150">
        <v>4240</v>
      </c>
      <c r="E59" s="138" t="s">
        <v>55</v>
      </c>
      <c r="F59" s="102">
        <v>2000</v>
      </c>
    </row>
    <row r="60" spans="1:6" s="92" customFormat="1" ht="11.1" customHeight="1">
      <c r="A60" s="98"/>
      <c r="B60" s="88">
        <v>80195</v>
      </c>
      <c r="C60" s="230" t="s">
        <v>48</v>
      </c>
      <c r="D60" s="230"/>
      <c r="E60" s="231"/>
      <c r="F60" s="18">
        <f>F61</f>
        <v>0</v>
      </c>
    </row>
    <row r="61" spans="1:6" s="92" customFormat="1" ht="11.1" customHeight="1">
      <c r="A61" s="98"/>
      <c r="B61" s="35"/>
      <c r="C61" s="69" t="s">
        <v>49</v>
      </c>
      <c r="D61" s="225" t="s">
        <v>50</v>
      </c>
      <c r="E61" s="226"/>
      <c r="F61" s="21">
        <f>F62</f>
        <v>0</v>
      </c>
    </row>
    <row r="62" spans="1:6" s="92" customFormat="1" ht="11.1" customHeight="1">
      <c r="A62" s="98"/>
      <c r="B62" s="37"/>
      <c r="C62" s="51"/>
      <c r="D62" s="58">
        <v>4440</v>
      </c>
      <c r="E62" s="59" t="s">
        <v>51</v>
      </c>
      <c r="F62" s="55">
        <v>0</v>
      </c>
    </row>
    <row r="63" spans="1:6" ht="11.1" customHeight="1">
      <c r="A63" s="79">
        <v>854</v>
      </c>
      <c r="B63" s="300" t="s">
        <v>58</v>
      </c>
      <c r="C63" s="300"/>
      <c r="D63" s="300"/>
      <c r="E63" s="278"/>
      <c r="F63" s="18">
        <f>F64</f>
        <v>0</v>
      </c>
    </row>
    <row r="64" spans="1:6" ht="13.5" customHeight="1">
      <c r="A64" s="110"/>
      <c r="B64" s="71">
        <v>85415</v>
      </c>
      <c r="C64" s="270" t="s">
        <v>128</v>
      </c>
      <c r="D64" s="270"/>
      <c r="E64" s="262"/>
      <c r="F64" s="18">
        <f>F65+F68</f>
        <v>0</v>
      </c>
    </row>
    <row r="65" spans="1:6" ht="10.5" customHeight="1">
      <c r="A65" s="112"/>
      <c r="B65" s="103"/>
      <c r="C65" s="154" t="s">
        <v>62</v>
      </c>
      <c r="D65" s="271" t="s">
        <v>63</v>
      </c>
      <c r="E65" s="272"/>
      <c r="F65" s="21">
        <f>F66+F67</f>
        <v>0</v>
      </c>
    </row>
    <row r="66" spans="1:6" ht="21.75" customHeight="1">
      <c r="A66" s="112"/>
      <c r="B66" s="103"/>
      <c r="C66" s="99"/>
      <c r="D66" s="39">
        <v>3240</v>
      </c>
      <c r="E66" s="133" t="s">
        <v>64</v>
      </c>
      <c r="F66" s="26">
        <v>0</v>
      </c>
    </row>
    <row r="67" spans="1:6" ht="11.1" customHeight="1">
      <c r="A67" s="112"/>
      <c r="B67" s="103"/>
      <c r="C67" s="113"/>
      <c r="D67" s="149">
        <v>3260</v>
      </c>
      <c r="E67" s="133" t="s">
        <v>103</v>
      </c>
      <c r="F67" s="26">
        <v>0</v>
      </c>
    </row>
    <row r="68" spans="1:6" ht="11.1" customHeight="1">
      <c r="A68" s="112"/>
      <c r="B68" s="103"/>
      <c r="C68" s="154" t="s">
        <v>65</v>
      </c>
      <c r="D68" s="271" t="s">
        <v>66</v>
      </c>
      <c r="E68" s="272"/>
      <c r="F68" s="21">
        <f>F69</f>
        <v>0</v>
      </c>
    </row>
    <row r="69" spans="1:6" s="53" customFormat="1" ht="11.1" customHeight="1">
      <c r="A69" s="112"/>
      <c r="B69" s="103"/>
      <c r="C69" s="111"/>
      <c r="D69" s="132">
        <v>3260</v>
      </c>
      <c r="E69" s="133" t="s">
        <v>129</v>
      </c>
      <c r="F69" s="26">
        <f>5000-5000</f>
        <v>0</v>
      </c>
    </row>
    <row r="70" spans="1:6">
      <c r="A70" s="298" t="s">
        <v>75</v>
      </c>
      <c r="B70" s="279"/>
      <c r="C70" s="279"/>
      <c r="D70" s="279"/>
      <c r="E70" s="280"/>
      <c r="F70" s="18">
        <f>F15+F63</f>
        <v>2455071</v>
      </c>
    </row>
    <row r="71" spans="1:6">
      <c r="A71" s="122"/>
      <c r="B71" s="122"/>
      <c r="C71" s="122"/>
      <c r="D71" s="122"/>
      <c r="E71" s="122"/>
      <c r="F71" s="129"/>
    </row>
    <row r="72" spans="1:6">
      <c r="A72" s="299"/>
      <c r="B72" s="299"/>
      <c r="C72" s="299"/>
      <c r="D72" s="299"/>
      <c r="E72" s="299"/>
      <c r="F72" s="129"/>
    </row>
    <row r="73" spans="1:6">
      <c r="A73" s="122"/>
      <c r="B73" s="120"/>
      <c r="C73" s="120"/>
      <c r="D73" s="122"/>
      <c r="E73" s="122"/>
      <c r="F73" s="129"/>
    </row>
    <row r="74" spans="1:6">
      <c r="A74" s="122"/>
      <c r="B74" s="122"/>
      <c r="C74" s="122"/>
      <c r="D74" s="122"/>
      <c r="E74" s="122"/>
      <c r="F74" s="129"/>
    </row>
    <row r="75" spans="1:6">
      <c r="A75" s="299"/>
      <c r="B75" s="299"/>
      <c r="C75" s="299"/>
      <c r="D75" s="299"/>
      <c r="E75" s="299"/>
      <c r="F75" s="129"/>
    </row>
    <row r="76" spans="1:6">
      <c r="A76" s="224"/>
      <c r="B76" s="120"/>
      <c r="C76" s="120"/>
      <c r="D76" s="224"/>
      <c r="E76" s="224"/>
      <c r="F76" s="129"/>
    </row>
    <row r="77" spans="1:6">
      <c r="A77" s="224"/>
      <c r="B77" s="122"/>
      <c r="C77" s="122"/>
      <c r="D77" s="224"/>
      <c r="E77" s="224"/>
      <c r="F77" s="129"/>
    </row>
    <row r="78" spans="1:6">
      <c r="A78" s="299"/>
      <c r="B78" s="299"/>
      <c r="C78" s="299"/>
      <c r="D78" s="299"/>
      <c r="E78" s="299"/>
      <c r="F78" s="129"/>
    </row>
    <row r="79" spans="1:6">
      <c r="A79" s="122"/>
      <c r="B79" s="120"/>
      <c r="C79" s="120"/>
      <c r="D79" s="122"/>
      <c r="E79" s="122"/>
      <c r="F79" s="129"/>
    </row>
    <row r="80" spans="1:6">
      <c r="A80" s="122"/>
      <c r="B80" s="122"/>
      <c r="C80" s="122"/>
      <c r="D80" s="122"/>
      <c r="E80" s="122"/>
      <c r="F80" s="129"/>
    </row>
    <row r="81" spans="1:6">
      <c r="A81" s="299"/>
      <c r="B81" s="299"/>
      <c r="C81" s="299"/>
      <c r="D81" s="299"/>
      <c r="E81" s="299"/>
      <c r="F81" s="129"/>
    </row>
    <row r="82" spans="1:6">
      <c r="A82" s="122"/>
      <c r="B82" s="120"/>
      <c r="C82" s="120"/>
      <c r="D82" s="122"/>
      <c r="E82" s="122"/>
      <c r="F82" s="129"/>
    </row>
    <row r="83" spans="1:6">
      <c r="A83" s="122"/>
      <c r="B83" s="122"/>
      <c r="C83" s="122"/>
      <c r="D83" s="122"/>
      <c r="E83" s="122"/>
      <c r="F83" s="129"/>
    </row>
    <row r="84" spans="1:6">
      <c r="A84" s="122"/>
      <c r="B84" s="122"/>
      <c r="C84" s="122"/>
      <c r="D84" s="122"/>
      <c r="E84" s="122"/>
      <c r="F84" s="129"/>
    </row>
    <row r="85" spans="1:6" s="14" customFormat="1" ht="24.75" customHeight="1">
      <c r="A85" s="246"/>
      <c r="B85" s="246"/>
      <c r="C85" s="246"/>
      <c r="D85" s="246"/>
      <c r="E85" s="246"/>
      <c r="F85" s="246"/>
    </row>
    <row r="86" spans="1:6">
      <c r="F86" s="93"/>
    </row>
    <row r="87" spans="1:6">
      <c r="F87" s="93"/>
    </row>
    <row r="88" spans="1:6">
      <c r="F88" s="93"/>
    </row>
    <row r="89" spans="1:6">
      <c r="F89" s="93"/>
    </row>
    <row r="90" spans="1:6">
      <c r="F90" s="93"/>
    </row>
    <row r="91" spans="1:6">
      <c r="F91" s="93"/>
    </row>
    <row r="92" spans="1:6">
      <c r="F92" s="93"/>
    </row>
    <row r="93" spans="1:6">
      <c r="F93" s="93"/>
    </row>
    <row r="94" spans="1:6">
      <c r="F94" s="93"/>
    </row>
    <row r="95" spans="1:6">
      <c r="F95" s="93"/>
    </row>
    <row r="96" spans="1:6">
      <c r="F96" s="93"/>
    </row>
    <row r="97" spans="6:6">
      <c r="F97" s="93"/>
    </row>
    <row r="98" spans="6:6">
      <c r="F98" s="93"/>
    </row>
    <row r="99" spans="6:6">
      <c r="F99" s="93"/>
    </row>
    <row r="100" spans="6:6">
      <c r="F100" s="93"/>
    </row>
    <row r="101" spans="6:6">
      <c r="F101" s="93"/>
    </row>
    <row r="102" spans="6:6">
      <c r="F102" s="93"/>
    </row>
    <row r="103" spans="6:6">
      <c r="F103" s="93"/>
    </row>
    <row r="104" spans="6:6">
      <c r="F104" s="93"/>
    </row>
    <row r="105" spans="6:6">
      <c r="F105" s="93"/>
    </row>
    <row r="106" spans="6:6">
      <c r="F106" s="93"/>
    </row>
    <row r="107" spans="6:6">
      <c r="F107" s="93"/>
    </row>
    <row r="108" spans="6:6">
      <c r="F108" s="93"/>
    </row>
    <row r="109" spans="6:6">
      <c r="F109" s="93"/>
    </row>
    <row r="110" spans="6:6">
      <c r="F110" s="93"/>
    </row>
    <row r="111" spans="6:6">
      <c r="F111" s="93"/>
    </row>
    <row r="112" spans="6:6">
      <c r="F112" s="93"/>
    </row>
    <row r="113" spans="6:6">
      <c r="F113" s="93"/>
    </row>
    <row r="114" spans="6:6">
      <c r="F114" s="93"/>
    </row>
    <row r="115" spans="6:6">
      <c r="F115" s="93"/>
    </row>
    <row r="116" spans="6:6">
      <c r="F116" s="93"/>
    </row>
    <row r="117" spans="6:6">
      <c r="F117" s="93"/>
    </row>
    <row r="118" spans="6:6">
      <c r="F118" s="93"/>
    </row>
    <row r="119" spans="6:6">
      <c r="F119" s="93"/>
    </row>
    <row r="120" spans="6:6">
      <c r="F120" s="93"/>
    </row>
    <row r="121" spans="6:6">
      <c r="F121" s="93"/>
    </row>
    <row r="122" spans="6:6">
      <c r="F122" s="93"/>
    </row>
    <row r="123" spans="6:6">
      <c r="F123" s="93"/>
    </row>
    <row r="124" spans="6:6">
      <c r="F124" s="93"/>
    </row>
    <row r="125" spans="6:6">
      <c r="F125" s="93"/>
    </row>
    <row r="126" spans="6:6">
      <c r="F126" s="93"/>
    </row>
    <row r="127" spans="6:6">
      <c r="F127" s="93"/>
    </row>
    <row r="128" spans="6:6">
      <c r="F128" s="93"/>
    </row>
    <row r="129" spans="6:6">
      <c r="F129" s="93"/>
    </row>
    <row r="130" spans="6:6">
      <c r="F130" s="93"/>
    </row>
    <row r="131" spans="6:6">
      <c r="F131" s="93"/>
    </row>
    <row r="132" spans="6:6">
      <c r="F132" s="93"/>
    </row>
    <row r="133" spans="6:6">
      <c r="F133" s="93"/>
    </row>
    <row r="134" spans="6:6">
      <c r="F134" s="93"/>
    </row>
    <row r="135" spans="6:6">
      <c r="F135" s="93"/>
    </row>
    <row r="136" spans="6:6">
      <c r="F136" s="93"/>
    </row>
    <row r="137" spans="6:6">
      <c r="F137" s="93"/>
    </row>
    <row r="138" spans="6:6">
      <c r="F138" s="93"/>
    </row>
    <row r="139" spans="6:6">
      <c r="F139" s="93"/>
    </row>
    <row r="140" spans="6:6">
      <c r="F140" s="93"/>
    </row>
    <row r="141" spans="6:6">
      <c r="F141" s="93"/>
    </row>
    <row r="142" spans="6:6">
      <c r="F142" s="93"/>
    </row>
    <row r="143" spans="6:6">
      <c r="F143" s="93"/>
    </row>
    <row r="144" spans="6:6">
      <c r="F144" s="93"/>
    </row>
    <row r="145" spans="6:6">
      <c r="F145" s="93"/>
    </row>
    <row r="146" spans="6:6">
      <c r="F146" s="93"/>
    </row>
  </sheetData>
  <mergeCells count="22">
    <mergeCell ref="D61:E61"/>
    <mergeCell ref="A12:F12"/>
    <mergeCell ref="B15:E15"/>
    <mergeCell ref="C16:E16"/>
    <mergeCell ref="D17:E17"/>
    <mergeCell ref="D45:E45"/>
    <mergeCell ref="D47:E47"/>
    <mergeCell ref="C49:E49"/>
    <mergeCell ref="D50:E50"/>
    <mergeCell ref="C52:E52"/>
    <mergeCell ref="D53:E53"/>
    <mergeCell ref="C60:E60"/>
    <mergeCell ref="A75:E75"/>
    <mergeCell ref="A78:E78"/>
    <mergeCell ref="A81:E81"/>
    <mergeCell ref="A85:F85"/>
    <mergeCell ref="B63:E63"/>
    <mergeCell ref="C64:E64"/>
    <mergeCell ref="D65:E65"/>
    <mergeCell ref="D68:E68"/>
    <mergeCell ref="A70:E70"/>
    <mergeCell ref="A72:E72"/>
  </mergeCells>
  <pageMargins left="0.35433070866141736" right="0.31496062992125984" top="0.39370078740157483" bottom="0.23622047244094491" header="0.15748031496062992" footer="0.19685039370078741"/>
  <pageSetup paperSize="9" scale="90" orientation="portrait" r:id="rId1"/>
  <rowBreaks count="1" manualBreakCount="1">
    <brk id="7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workbookViewId="0">
      <selection activeCell="F5" sqref="F5"/>
    </sheetView>
  </sheetViews>
  <sheetFormatPr defaultRowHeight="14.25"/>
  <cols>
    <col min="1" max="1" width="5.375" customWidth="1"/>
    <col min="2" max="2" width="6.375" customWidth="1"/>
    <col min="3" max="3" width="8.625" customWidth="1"/>
    <col min="4" max="4" width="6.625" customWidth="1"/>
    <col min="5" max="5" width="51.25" customWidth="1"/>
    <col min="6" max="6" width="13" customWidth="1"/>
    <col min="7" max="7" width="6.625" customWidth="1"/>
  </cols>
  <sheetData>
    <row r="1" spans="1:7" s="2" customFormat="1" ht="12.75">
      <c r="A1" s="1" t="s">
        <v>120</v>
      </c>
    </row>
    <row r="2" spans="1:7" s="2" customFormat="1" ht="12.75">
      <c r="A2" s="3" t="s">
        <v>121</v>
      </c>
    </row>
    <row r="3" spans="1:7" s="2" customFormat="1" ht="12.75">
      <c r="A3" s="3" t="s">
        <v>122</v>
      </c>
    </row>
    <row r="4" spans="1:7" ht="15">
      <c r="E4" s="4" t="s">
        <v>0</v>
      </c>
      <c r="F4" s="78">
        <v>44208</v>
      </c>
      <c r="G4" s="5"/>
    </row>
    <row r="5" spans="1:7" ht="15">
      <c r="E5" s="4"/>
      <c r="F5" s="78"/>
      <c r="G5" s="5"/>
    </row>
    <row r="6" spans="1:7">
      <c r="A6" s="6"/>
      <c r="F6" s="7"/>
    </row>
    <row r="7" spans="1:7">
      <c r="B7" s="8"/>
      <c r="E7" s="1" t="s">
        <v>76</v>
      </c>
      <c r="F7" s="9"/>
    </row>
    <row r="8" spans="1:7">
      <c r="E8" s="1" t="s">
        <v>77</v>
      </c>
      <c r="F8" s="10"/>
    </row>
    <row r="9" spans="1:7">
      <c r="E9" s="3" t="s">
        <v>78</v>
      </c>
      <c r="F9" s="10"/>
    </row>
    <row r="10" spans="1:7">
      <c r="E10" s="3" t="s">
        <v>79</v>
      </c>
      <c r="F10" s="10"/>
    </row>
    <row r="12" spans="1:7" ht="19.5" customHeight="1">
      <c r="A12" s="246" t="s">
        <v>111</v>
      </c>
      <c r="B12" s="246"/>
      <c r="C12" s="246"/>
      <c r="D12" s="246"/>
      <c r="E12" s="246"/>
      <c r="F12" s="246"/>
      <c r="G12" s="11"/>
    </row>
    <row r="14" spans="1:7" ht="12.75" customHeight="1">
      <c r="A14" s="12" t="s">
        <v>1</v>
      </c>
      <c r="B14" s="12" t="s">
        <v>2</v>
      </c>
      <c r="C14" s="12" t="s">
        <v>3</v>
      </c>
      <c r="D14" s="12" t="s">
        <v>4</v>
      </c>
      <c r="E14" s="13" t="s">
        <v>5</v>
      </c>
      <c r="F14" s="12" t="s">
        <v>6</v>
      </c>
    </row>
    <row r="15" spans="1:7" s="53" customFormat="1" ht="11.1" customHeight="1">
      <c r="A15" s="79">
        <v>801</v>
      </c>
      <c r="B15" s="278" t="s">
        <v>32</v>
      </c>
      <c r="C15" s="279"/>
      <c r="D15" s="279"/>
      <c r="E15" s="280"/>
      <c r="F15" s="18">
        <f>F16+F50+F53+F61</f>
        <v>2406211</v>
      </c>
    </row>
    <row r="16" spans="1:7" s="53" customFormat="1" ht="11.1" customHeight="1">
      <c r="A16" s="97"/>
      <c r="B16" s="130">
        <v>80104</v>
      </c>
      <c r="C16" s="293" t="s">
        <v>36</v>
      </c>
      <c r="D16" s="294"/>
      <c r="E16" s="295"/>
      <c r="F16" s="18">
        <f>F17+F45+F47</f>
        <v>2349084</v>
      </c>
    </row>
    <row r="17" spans="1:6" ht="14.25" customHeight="1">
      <c r="A17" s="98"/>
      <c r="B17" s="99"/>
      <c r="C17" s="131" t="s">
        <v>37</v>
      </c>
      <c r="D17" s="269" t="s">
        <v>38</v>
      </c>
      <c r="E17" s="268"/>
      <c r="F17" s="21">
        <f>SUM(F18:F44)-F19</f>
        <v>2225484</v>
      </c>
    </row>
    <row r="18" spans="1:6" ht="11.1" customHeight="1">
      <c r="A18" s="98"/>
      <c r="B18" s="100"/>
      <c r="C18" s="101"/>
      <c r="D18" s="132">
        <v>3020</v>
      </c>
      <c r="E18" s="133" t="s">
        <v>7</v>
      </c>
      <c r="F18" s="134">
        <f>F19</f>
        <v>4800</v>
      </c>
    </row>
    <row r="19" spans="1:6" ht="11.1" customHeight="1">
      <c r="A19" s="98"/>
      <c r="B19" s="100"/>
      <c r="C19" s="103"/>
      <c r="D19" s="132"/>
      <c r="E19" s="135" t="s">
        <v>80</v>
      </c>
      <c r="F19" s="136">
        <v>4800</v>
      </c>
    </row>
    <row r="20" spans="1:6" ht="11.1" customHeight="1">
      <c r="A20" s="98"/>
      <c r="B20" s="100"/>
      <c r="C20" s="103"/>
      <c r="D20" s="132">
        <v>4010</v>
      </c>
      <c r="E20" s="133" t="s">
        <v>8</v>
      </c>
      <c r="F20" s="102">
        <v>1555533</v>
      </c>
    </row>
    <row r="21" spans="1:6" ht="11.1" customHeight="1">
      <c r="A21" s="98"/>
      <c r="B21" s="100"/>
      <c r="C21" s="103"/>
      <c r="D21" s="132">
        <v>4040</v>
      </c>
      <c r="E21" s="133" t="s">
        <v>9</v>
      </c>
      <c r="F21" s="102">
        <f>142155-20178</f>
        <v>121977</v>
      </c>
    </row>
    <row r="22" spans="1:6" ht="11.1" customHeight="1">
      <c r="A22" s="98"/>
      <c r="B22" s="100"/>
      <c r="C22" s="103"/>
      <c r="D22" s="132">
        <v>4110</v>
      </c>
      <c r="E22" s="133" t="s">
        <v>10</v>
      </c>
      <c r="F22" s="102">
        <v>265728</v>
      </c>
    </row>
    <row r="23" spans="1:6" ht="11.1" customHeight="1">
      <c r="A23" s="98"/>
      <c r="B23" s="100"/>
      <c r="C23" s="103"/>
      <c r="D23" s="132">
        <v>4120</v>
      </c>
      <c r="E23" s="133" t="s">
        <v>11</v>
      </c>
      <c r="F23" s="102">
        <v>22101</v>
      </c>
    </row>
    <row r="24" spans="1:6" ht="11.1" customHeight="1">
      <c r="A24" s="98"/>
      <c r="B24" s="100"/>
      <c r="C24" s="103"/>
      <c r="D24" s="132">
        <v>4140</v>
      </c>
      <c r="E24" s="133" t="s">
        <v>81</v>
      </c>
      <c r="F24" s="102">
        <v>0</v>
      </c>
    </row>
    <row r="25" spans="1:6" ht="11.1" customHeight="1">
      <c r="A25" s="98"/>
      <c r="B25" s="100"/>
      <c r="C25" s="103"/>
      <c r="D25" s="132">
        <v>4210</v>
      </c>
      <c r="E25" s="133" t="s">
        <v>12</v>
      </c>
      <c r="F25" s="102">
        <v>24020</v>
      </c>
    </row>
    <row r="26" spans="1:6" ht="11.1" customHeight="1">
      <c r="A26" s="98"/>
      <c r="B26" s="100"/>
      <c r="C26" s="103"/>
      <c r="D26" s="132">
        <v>4220</v>
      </c>
      <c r="E26" s="133" t="s">
        <v>59</v>
      </c>
      <c r="F26" s="102">
        <v>14031</v>
      </c>
    </row>
    <row r="27" spans="1:6" ht="11.1" customHeight="1">
      <c r="A27" s="98"/>
      <c r="B27" s="100"/>
      <c r="C27" s="103"/>
      <c r="D27" s="132">
        <v>4240</v>
      </c>
      <c r="E27" s="133" t="s">
        <v>13</v>
      </c>
      <c r="F27" s="102">
        <v>17000</v>
      </c>
    </row>
    <row r="28" spans="1:6" ht="11.1" customHeight="1">
      <c r="A28" s="98"/>
      <c r="B28" s="100"/>
      <c r="C28" s="103"/>
      <c r="D28" s="137">
        <v>4260</v>
      </c>
      <c r="E28" s="138" t="s">
        <v>106</v>
      </c>
      <c r="F28" s="102">
        <f>49500+16580-2500+2100</f>
        <v>65680</v>
      </c>
    </row>
    <row r="29" spans="1:6" ht="11.1" customHeight="1">
      <c r="A29" s="98"/>
      <c r="B29" s="100"/>
      <c r="C29" s="103"/>
      <c r="D29" s="137"/>
      <c r="E29" s="138" t="s">
        <v>105</v>
      </c>
      <c r="F29" s="102">
        <f>16580-16580</f>
        <v>0</v>
      </c>
    </row>
    <row r="30" spans="1:6" ht="11.1" customHeight="1">
      <c r="A30" s="98"/>
      <c r="B30" s="100"/>
      <c r="C30" s="103"/>
      <c r="D30" s="137"/>
      <c r="E30" s="138" t="s">
        <v>34</v>
      </c>
      <c r="F30" s="102">
        <f>15000+2500-7730</f>
        <v>9770</v>
      </c>
    </row>
    <row r="31" spans="1:6" ht="11.1" customHeight="1">
      <c r="A31" s="98"/>
      <c r="B31" s="100"/>
      <c r="C31" s="103"/>
      <c r="D31" s="137">
        <v>4280</v>
      </c>
      <c r="E31" s="138" t="s">
        <v>14</v>
      </c>
      <c r="F31" s="102">
        <v>2300</v>
      </c>
    </row>
    <row r="32" spans="1:6" ht="11.1" customHeight="1">
      <c r="A32" s="98"/>
      <c r="B32" s="100"/>
      <c r="C32" s="103"/>
      <c r="D32" s="137">
        <v>4300</v>
      </c>
      <c r="E32" s="138" t="s">
        <v>15</v>
      </c>
      <c r="F32" s="102">
        <f>18850+2100</f>
        <v>20950</v>
      </c>
    </row>
    <row r="33" spans="1:6" ht="10.5" customHeight="1">
      <c r="A33" s="98"/>
      <c r="B33" s="100"/>
      <c r="C33" s="103"/>
      <c r="D33" s="137"/>
      <c r="E33" s="139" t="s">
        <v>18</v>
      </c>
      <c r="F33" s="102">
        <f>7100-2100</f>
        <v>5000</v>
      </c>
    </row>
    <row r="34" spans="1:6" ht="10.5" customHeight="1">
      <c r="A34" s="98"/>
      <c r="B34" s="100"/>
      <c r="C34" s="103"/>
      <c r="D34" s="137"/>
      <c r="E34" s="139" t="s">
        <v>123</v>
      </c>
      <c r="F34" s="102">
        <f>7100-7100</f>
        <v>0</v>
      </c>
    </row>
    <row r="35" spans="1:6" ht="12" customHeight="1">
      <c r="A35" s="98"/>
      <c r="B35" s="100"/>
      <c r="C35" s="103"/>
      <c r="D35" s="28">
        <v>4360</v>
      </c>
      <c r="E35" s="133" t="s">
        <v>21</v>
      </c>
      <c r="F35" s="41">
        <f>2500-2500</f>
        <v>0</v>
      </c>
    </row>
    <row r="36" spans="1:6" ht="12" customHeight="1">
      <c r="A36" s="98"/>
      <c r="B36" s="100"/>
      <c r="C36" s="103"/>
      <c r="D36" s="28"/>
      <c r="E36" s="133" t="s">
        <v>20</v>
      </c>
      <c r="F36" s="41">
        <v>0</v>
      </c>
    </row>
    <row r="37" spans="1:6" ht="12" customHeight="1">
      <c r="A37" s="98"/>
      <c r="B37" s="100"/>
      <c r="C37" s="103"/>
      <c r="D37" s="28"/>
      <c r="E37" s="133" t="s">
        <v>19</v>
      </c>
      <c r="F37" s="41">
        <v>8695</v>
      </c>
    </row>
    <row r="38" spans="1:6" ht="12" customHeight="1">
      <c r="A38" s="98"/>
      <c r="B38" s="100"/>
      <c r="C38" s="103"/>
      <c r="D38" s="28">
        <v>4390</v>
      </c>
      <c r="E38" s="133" t="s">
        <v>22</v>
      </c>
      <c r="F38" s="41">
        <v>0</v>
      </c>
    </row>
    <row r="39" spans="1:6" ht="11.1" customHeight="1">
      <c r="A39" s="98"/>
      <c r="B39" s="100"/>
      <c r="C39" s="103"/>
      <c r="D39" s="132">
        <v>4400</v>
      </c>
      <c r="E39" s="133" t="s">
        <v>124</v>
      </c>
      <c r="F39" s="102">
        <v>0</v>
      </c>
    </row>
    <row r="40" spans="1:6" ht="11.1" customHeight="1">
      <c r="A40" s="98"/>
      <c r="B40" s="100"/>
      <c r="C40" s="103"/>
      <c r="D40" s="132">
        <v>4410</v>
      </c>
      <c r="E40" s="133" t="s">
        <v>23</v>
      </c>
      <c r="F40" s="102">
        <v>440</v>
      </c>
    </row>
    <row r="41" spans="1:6" ht="11.1" customHeight="1">
      <c r="A41" s="98"/>
      <c r="B41" s="100"/>
      <c r="C41" s="103"/>
      <c r="D41" s="132">
        <v>4430</v>
      </c>
      <c r="E41" s="133" t="s">
        <v>24</v>
      </c>
      <c r="F41" s="102">
        <v>0</v>
      </c>
    </row>
    <row r="42" spans="1:6" ht="11.1" customHeight="1">
      <c r="A42" s="98"/>
      <c r="B42" s="100"/>
      <c r="C42" s="103"/>
      <c r="D42" s="132">
        <v>4440</v>
      </c>
      <c r="E42" s="133" t="s">
        <v>25</v>
      </c>
      <c r="F42" s="102">
        <v>76859</v>
      </c>
    </row>
    <row r="43" spans="1:6" ht="11.1" customHeight="1">
      <c r="A43" s="98"/>
      <c r="B43" s="100"/>
      <c r="C43" s="103"/>
      <c r="D43" s="39">
        <v>4520</v>
      </c>
      <c r="E43" s="25" t="s">
        <v>35</v>
      </c>
      <c r="F43" s="102">
        <v>9300</v>
      </c>
    </row>
    <row r="44" spans="1:6" ht="11.1" customHeight="1">
      <c r="A44" s="98"/>
      <c r="B44" s="100"/>
      <c r="C44" s="103"/>
      <c r="D44" s="132">
        <v>4700</v>
      </c>
      <c r="E44" s="133" t="s">
        <v>114</v>
      </c>
      <c r="F44" s="102">
        <v>1300</v>
      </c>
    </row>
    <row r="45" spans="1:6" s="16" customFormat="1" ht="15" customHeight="1">
      <c r="A45" s="98"/>
      <c r="B45" s="100"/>
      <c r="C45" s="140" t="s">
        <v>27</v>
      </c>
      <c r="D45" s="272" t="s">
        <v>28</v>
      </c>
      <c r="E45" s="271"/>
      <c r="F45" s="21">
        <f>F46</f>
        <v>100600</v>
      </c>
    </row>
    <row r="46" spans="1:6" s="16" customFormat="1" ht="15" customHeight="1">
      <c r="A46" s="98"/>
      <c r="B46" s="100"/>
      <c r="C46" s="141"/>
      <c r="D46" s="142">
        <v>4270</v>
      </c>
      <c r="E46" s="143" t="s">
        <v>29</v>
      </c>
      <c r="F46" s="55">
        <v>100600</v>
      </c>
    </row>
    <row r="47" spans="1:6" s="16" customFormat="1" ht="15" customHeight="1">
      <c r="A47" s="98"/>
      <c r="B47" s="100"/>
      <c r="C47" s="144" t="s">
        <v>30</v>
      </c>
      <c r="D47" s="296" t="s">
        <v>31</v>
      </c>
      <c r="E47" s="297"/>
      <c r="F47" s="108">
        <f>F48+F49</f>
        <v>23000</v>
      </c>
    </row>
    <row r="48" spans="1:6" ht="13.5" customHeight="1">
      <c r="A48" s="98"/>
      <c r="B48" s="100"/>
      <c r="C48" s="103"/>
      <c r="D48" s="145">
        <v>4210</v>
      </c>
      <c r="E48" s="133" t="s">
        <v>33</v>
      </c>
      <c r="F48" s="102">
        <v>18000</v>
      </c>
    </row>
    <row r="49" spans="1:6" ht="13.5" customHeight="1">
      <c r="A49" s="98"/>
      <c r="B49" s="100"/>
      <c r="C49" s="146"/>
      <c r="D49" s="132">
        <v>4300</v>
      </c>
      <c r="E49" s="138" t="s">
        <v>15</v>
      </c>
      <c r="F49" s="102">
        <v>5000</v>
      </c>
    </row>
    <row r="50" spans="1:6" ht="14.25" customHeight="1">
      <c r="A50" s="54"/>
      <c r="B50" s="147">
        <v>80146</v>
      </c>
      <c r="C50" s="286" t="s">
        <v>40</v>
      </c>
      <c r="D50" s="287"/>
      <c r="E50" s="288"/>
      <c r="F50" s="18">
        <f>F51</f>
        <v>3664</v>
      </c>
    </row>
    <row r="51" spans="1:6" s="53" customFormat="1" ht="11.1" customHeight="1">
      <c r="A51" s="98"/>
      <c r="B51" s="100"/>
      <c r="C51" s="131" t="s">
        <v>41</v>
      </c>
      <c r="D51" s="289" t="s">
        <v>40</v>
      </c>
      <c r="E51" s="290"/>
      <c r="F51" s="21">
        <f>SUM(F52:F52)</f>
        <v>3664</v>
      </c>
    </row>
    <row r="52" spans="1:6" s="65" customFormat="1" ht="12" customHeight="1">
      <c r="A52" s="98"/>
      <c r="B52" s="100"/>
      <c r="C52" s="111"/>
      <c r="D52" s="132">
        <v>4700</v>
      </c>
      <c r="E52" s="133" t="s">
        <v>44</v>
      </c>
      <c r="F52" s="102">
        <v>3664</v>
      </c>
    </row>
    <row r="53" spans="1:6" s="65" customFormat="1" ht="37.5" customHeight="1">
      <c r="A53" s="98"/>
      <c r="B53" s="147">
        <v>80149</v>
      </c>
      <c r="C53" s="258" t="s">
        <v>125</v>
      </c>
      <c r="D53" s="259"/>
      <c r="E53" s="260"/>
      <c r="F53" s="108">
        <f>F54</f>
        <v>51617</v>
      </c>
    </row>
    <row r="54" spans="1:6" s="65" customFormat="1" ht="24.75" customHeight="1">
      <c r="A54" s="98"/>
      <c r="B54" s="148"/>
      <c r="C54" s="144" t="s">
        <v>46</v>
      </c>
      <c r="D54" s="269" t="s">
        <v>47</v>
      </c>
      <c r="E54" s="268"/>
      <c r="F54" s="108">
        <f>SUM(F55:F60)</f>
        <v>51617</v>
      </c>
    </row>
    <row r="55" spans="1:6" s="65" customFormat="1" ht="12" customHeight="1">
      <c r="A55" s="98"/>
      <c r="B55" s="148"/>
      <c r="C55" s="291"/>
      <c r="D55" s="149">
        <v>4010</v>
      </c>
      <c r="E55" s="133" t="s">
        <v>126</v>
      </c>
      <c r="F55" s="102">
        <v>40201</v>
      </c>
    </row>
    <row r="56" spans="1:6" s="65" customFormat="1" ht="12" customHeight="1">
      <c r="A56" s="98"/>
      <c r="B56" s="148"/>
      <c r="C56" s="292"/>
      <c r="D56" s="149">
        <v>4040</v>
      </c>
      <c r="E56" s="133" t="s">
        <v>127</v>
      </c>
      <c r="F56" s="102">
        <v>599</v>
      </c>
    </row>
    <row r="57" spans="1:6" s="65" customFormat="1" ht="12" customHeight="1">
      <c r="A57" s="98"/>
      <c r="B57" s="148"/>
      <c r="C57" s="292"/>
      <c r="D57" s="149">
        <v>4110</v>
      </c>
      <c r="E57" s="138" t="s">
        <v>10</v>
      </c>
      <c r="F57" s="102">
        <v>6841</v>
      </c>
    </row>
    <row r="58" spans="1:6" s="65" customFormat="1" ht="12" customHeight="1">
      <c r="A58" s="98"/>
      <c r="B58" s="148"/>
      <c r="C58" s="292"/>
      <c r="D58" s="150">
        <v>4120</v>
      </c>
      <c r="E58" s="151" t="s">
        <v>11</v>
      </c>
      <c r="F58" s="102">
        <v>976</v>
      </c>
    </row>
    <row r="59" spans="1:6" s="65" customFormat="1" ht="12" customHeight="1">
      <c r="A59" s="98"/>
      <c r="B59" s="148"/>
      <c r="C59" s="100"/>
      <c r="D59" s="150">
        <v>4210</v>
      </c>
      <c r="E59" s="133" t="s">
        <v>12</v>
      </c>
      <c r="F59" s="102">
        <v>1000</v>
      </c>
    </row>
    <row r="60" spans="1:6" s="65" customFormat="1" ht="12" customHeight="1">
      <c r="A60" s="98"/>
      <c r="B60" s="148"/>
      <c r="C60" s="113"/>
      <c r="D60" s="150">
        <v>4240</v>
      </c>
      <c r="E60" s="133" t="s">
        <v>13</v>
      </c>
      <c r="F60" s="102">
        <v>2000</v>
      </c>
    </row>
    <row r="61" spans="1:6" s="65" customFormat="1" ht="12.75" customHeight="1">
      <c r="A61" s="98"/>
      <c r="B61" s="88">
        <v>80195</v>
      </c>
      <c r="C61" s="230" t="s">
        <v>48</v>
      </c>
      <c r="D61" s="230"/>
      <c r="E61" s="230"/>
      <c r="F61" s="18">
        <f>F62+F65</f>
        <v>1846</v>
      </c>
    </row>
    <row r="62" spans="1:6" s="65" customFormat="1" ht="12.75" customHeight="1">
      <c r="A62" s="98"/>
      <c r="B62" s="35"/>
      <c r="C62" s="69" t="s">
        <v>49</v>
      </c>
      <c r="D62" s="225" t="s">
        <v>50</v>
      </c>
      <c r="E62" s="226"/>
      <c r="F62" s="21">
        <f>F63</f>
        <v>1846</v>
      </c>
    </row>
    <row r="63" spans="1:6" s="65" customFormat="1" ht="12.75" customHeight="1">
      <c r="A63" s="98"/>
      <c r="B63" s="37"/>
      <c r="C63" s="62"/>
      <c r="D63" s="152">
        <v>4440</v>
      </c>
      <c r="E63" s="153" t="s">
        <v>51</v>
      </c>
      <c r="F63" s="55">
        <v>1846</v>
      </c>
    </row>
    <row r="64" spans="1:6" s="65" customFormat="1" ht="12.75" customHeight="1">
      <c r="A64" s="98"/>
      <c r="B64" s="281"/>
      <c r="C64" s="248"/>
      <c r="D64" s="248"/>
      <c r="E64" s="247"/>
      <c r="F64" s="55"/>
    </row>
    <row r="65" spans="1:6" s="65" customFormat="1" ht="12.75" customHeight="1">
      <c r="A65" s="98"/>
      <c r="B65" s="44"/>
      <c r="C65" s="282" t="s">
        <v>85</v>
      </c>
      <c r="D65" s="226" t="s">
        <v>86</v>
      </c>
      <c r="E65" s="256"/>
      <c r="F65" s="21">
        <f>SUM(F66:F68)</f>
        <v>0</v>
      </c>
    </row>
    <row r="66" spans="1:6" s="65" customFormat="1" ht="12.75" customHeight="1">
      <c r="A66" s="98"/>
      <c r="B66" s="44"/>
      <c r="C66" s="254"/>
      <c r="D66" s="87">
        <v>4010</v>
      </c>
      <c r="E66" s="51" t="s">
        <v>126</v>
      </c>
      <c r="F66" s="55">
        <v>0</v>
      </c>
    </row>
    <row r="67" spans="1:6" s="65" customFormat="1" ht="12.75" customHeight="1">
      <c r="A67" s="98"/>
      <c r="B67" s="44"/>
      <c r="C67" s="254"/>
      <c r="D67" s="87">
        <v>4110</v>
      </c>
      <c r="E67" s="51" t="s">
        <v>10</v>
      </c>
      <c r="F67" s="55"/>
    </row>
    <row r="68" spans="1:6" ht="13.5" customHeight="1">
      <c r="A68" s="98"/>
      <c r="B68" s="44"/>
      <c r="C68" s="255"/>
      <c r="D68" s="87">
        <v>4120</v>
      </c>
      <c r="E68" s="51" t="s">
        <v>11</v>
      </c>
      <c r="F68" s="55">
        <v>0</v>
      </c>
    </row>
    <row r="69" spans="1:6" ht="15" customHeight="1">
      <c r="A69" s="79">
        <v>854</v>
      </c>
      <c r="B69" s="283" t="s">
        <v>58</v>
      </c>
      <c r="C69" s="284"/>
      <c r="D69" s="284"/>
      <c r="E69" s="285"/>
      <c r="F69" s="18">
        <f>F70</f>
        <v>3000</v>
      </c>
    </row>
    <row r="70" spans="1:6" ht="11.25" customHeight="1">
      <c r="A70" s="110"/>
      <c r="B70" s="71">
        <v>85415</v>
      </c>
      <c r="C70" s="262" t="s">
        <v>128</v>
      </c>
      <c r="D70" s="263"/>
      <c r="E70" s="264"/>
      <c r="F70" s="18">
        <f>F71+F74</f>
        <v>3000</v>
      </c>
    </row>
    <row r="71" spans="1:6" ht="14.25" customHeight="1">
      <c r="A71" s="112"/>
      <c r="B71" s="103"/>
      <c r="C71" s="154" t="s">
        <v>62</v>
      </c>
      <c r="D71" s="276" t="s">
        <v>63</v>
      </c>
      <c r="E71" s="277"/>
      <c r="F71" s="21">
        <f>F72+F73</f>
        <v>0</v>
      </c>
    </row>
    <row r="72" spans="1:6" ht="22.5" customHeight="1">
      <c r="A72" s="112"/>
      <c r="B72" s="103"/>
      <c r="C72" s="99"/>
      <c r="D72" s="39">
        <v>3240</v>
      </c>
      <c r="E72" s="133" t="s">
        <v>64</v>
      </c>
      <c r="F72" s="26">
        <v>0</v>
      </c>
    </row>
    <row r="73" spans="1:6" ht="11.1" customHeight="1">
      <c r="A73" s="112"/>
      <c r="B73" s="103"/>
      <c r="C73" s="113"/>
      <c r="D73" s="149">
        <v>3260</v>
      </c>
      <c r="E73" s="133" t="s">
        <v>103</v>
      </c>
      <c r="F73" s="26">
        <v>0</v>
      </c>
    </row>
    <row r="74" spans="1:6" s="53" customFormat="1" ht="12" customHeight="1">
      <c r="A74" s="112"/>
      <c r="B74" s="103"/>
      <c r="C74" s="154" t="s">
        <v>65</v>
      </c>
      <c r="D74" s="276" t="s">
        <v>66</v>
      </c>
      <c r="E74" s="277"/>
      <c r="F74" s="21">
        <f>F75</f>
        <v>3000</v>
      </c>
    </row>
    <row r="75" spans="1:6">
      <c r="A75" s="112"/>
      <c r="B75" s="103"/>
      <c r="C75" s="111"/>
      <c r="D75" s="132">
        <v>3260</v>
      </c>
      <c r="E75" s="133" t="s">
        <v>129</v>
      </c>
      <c r="F75" s="26">
        <v>3000</v>
      </c>
    </row>
    <row r="76" spans="1:6">
      <c r="A76" s="278" t="s">
        <v>75</v>
      </c>
      <c r="B76" s="279"/>
      <c r="C76" s="279"/>
      <c r="D76" s="279"/>
      <c r="E76" s="280"/>
      <c r="F76" s="18">
        <f>F15+F69</f>
        <v>2409211</v>
      </c>
    </row>
    <row r="77" spans="1:6">
      <c r="A77" s="122"/>
      <c r="B77" s="122"/>
      <c r="C77" s="122"/>
      <c r="D77" s="122"/>
      <c r="E77" s="122"/>
      <c r="F77" s="129"/>
    </row>
    <row r="78" spans="1:6">
      <c r="F78" s="93"/>
    </row>
    <row r="79" spans="1:6">
      <c r="F79" s="93"/>
    </row>
    <row r="80" spans="1:6">
      <c r="F80" s="93"/>
    </row>
    <row r="81" spans="6:6">
      <c r="F81" s="93"/>
    </row>
    <row r="82" spans="6:6">
      <c r="F82" s="93"/>
    </row>
    <row r="83" spans="6:6">
      <c r="F83" s="93"/>
    </row>
    <row r="84" spans="6:6">
      <c r="F84" s="93"/>
    </row>
    <row r="85" spans="6:6">
      <c r="F85" s="93"/>
    </row>
    <row r="86" spans="6:6">
      <c r="F86" s="93"/>
    </row>
    <row r="87" spans="6:6">
      <c r="F87" s="93"/>
    </row>
    <row r="88" spans="6:6">
      <c r="F88" s="93"/>
    </row>
    <row r="89" spans="6:6">
      <c r="F89" s="93"/>
    </row>
    <row r="90" spans="6:6">
      <c r="F90" s="93"/>
    </row>
    <row r="91" spans="6:6">
      <c r="F91" s="93"/>
    </row>
    <row r="92" spans="6:6">
      <c r="F92" s="93"/>
    </row>
    <row r="93" spans="6:6">
      <c r="F93" s="93"/>
    </row>
    <row r="94" spans="6:6">
      <c r="F94" s="93"/>
    </row>
    <row r="95" spans="6:6">
      <c r="F95" s="93"/>
    </row>
    <row r="96" spans="6:6">
      <c r="F96" s="93"/>
    </row>
    <row r="97" spans="6:6">
      <c r="F97" s="93"/>
    </row>
    <row r="98" spans="6:6">
      <c r="F98" s="93"/>
    </row>
    <row r="99" spans="6:6">
      <c r="F99" s="93"/>
    </row>
    <row r="100" spans="6:6">
      <c r="F100" s="93"/>
    </row>
    <row r="101" spans="6:6">
      <c r="F101" s="93"/>
    </row>
    <row r="102" spans="6:6">
      <c r="F102" s="93"/>
    </row>
    <row r="103" spans="6:6">
      <c r="F103" s="93"/>
    </row>
    <row r="104" spans="6:6">
      <c r="F104" s="93"/>
    </row>
    <row r="105" spans="6:6">
      <c r="F105" s="93"/>
    </row>
    <row r="106" spans="6:6">
      <c r="F106" s="93"/>
    </row>
    <row r="107" spans="6:6">
      <c r="F107" s="93"/>
    </row>
    <row r="108" spans="6:6">
      <c r="F108" s="93"/>
    </row>
    <row r="109" spans="6:6">
      <c r="F109" s="93"/>
    </row>
    <row r="110" spans="6:6">
      <c r="F110" s="93"/>
    </row>
    <row r="111" spans="6:6">
      <c r="F111" s="93"/>
    </row>
    <row r="112" spans="6:6">
      <c r="F112" s="93"/>
    </row>
    <row r="113" spans="6:6">
      <c r="F113" s="93"/>
    </row>
    <row r="114" spans="6:6">
      <c r="F114" s="93"/>
    </row>
    <row r="115" spans="6:6">
      <c r="F115" s="93"/>
    </row>
    <row r="116" spans="6:6">
      <c r="F116" s="93"/>
    </row>
    <row r="117" spans="6:6">
      <c r="F117" s="93"/>
    </row>
    <row r="118" spans="6:6">
      <c r="F118" s="93"/>
    </row>
    <row r="119" spans="6:6">
      <c r="F119" s="93"/>
    </row>
    <row r="120" spans="6:6">
      <c r="F120" s="93"/>
    </row>
    <row r="121" spans="6:6">
      <c r="F121" s="93"/>
    </row>
    <row r="122" spans="6:6">
      <c r="F122" s="93"/>
    </row>
    <row r="123" spans="6:6">
      <c r="F123" s="93"/>
    </row>
    <row r="124" spans="6:6">
      <c r="F124" s="93"/>
    </row>
    <row r="125" spans="6:6">
      <c r="F125" s="93"/>
    </row>
    <row r="126" spans="6:6">
      <c r="F126" s="93"/>
    </row>
    <row r="127" spans="6:6">
      <c r="F127" s="93"/>
    </row>
    <row r="128" spans="6:6">
      <c r="F128" s="93"/>
    </row>
    <row r="129" spans="6:6">
      <c r="F129" s="93"/>
    </row>
    <row r="130" spans="6:6">
      <c r="F130" s="93"/>
    </row>
    <row r="131" spans="6:6">
      <c r="F131" s="93"/>
    </row>
    <row r="132" spans="6:6">
      <c r="F132" s="93"/>
    </row>
    <row r="133" spans="6:6">
      <c r="F133" s="93"/>
    </row>
    <row r="134" spans="6:6">
      <c r="F134" s="93"/>
    </row>
    <row r="135" spans="6:6">
      <c r="F135" s="93"/>
    </row>
    <row r="136" spans="6:6">
      <c r="F136" s="93"/>
    </row>
    <row r="137" spans="6:6">
      <c r="F137" s="93"/>
    </row>
    <row r="138" spans="6:6">
      <c r="F138" s="93"/>
    </row>
  </sheetData>
  <mergeCells count="21">
    <mergeCell ref="C61:E61"/>
    <mergeCell ref="A12:F12"/>
    <mergeCell ref="B15:E15"/>
    <mergeCell ref="C16:E16"/>
    <mergeCell ref="D17:E17"/>
    <mergeCell ref="D45:E45"/>
    <mergeCell ref="D47:E47"/>
    <mergeCell ref="C50:E50"/>
    <mergeCell ref="D51:E51"/>
    <mergeCell ref="C53:E53"/>
    <mergeCell ref="D54:E54"/>
    <mergeCell ref="C55:C58"/>
    <mergeCell ref="D71:E71"/>
    <mergeCell ref="D74:E74"/>
    <mergeCell ref="A76:E76"/>
    <mergeCell ref="D62:E62"/>
    <mergeCell ref="B64:E64"/>
    <mergeCell ref="C65:C68"/>
    <mergeCell ref="D65:E65"/>
    <mergeCell ref="B69:E69"/>
    <mergeCell ref="C70:E70"/>
  </mergeCells>
  <pageMargins left="0.39370078740157483" right="0.39370078740157483" top="0.39370078740157483" bottom="0.23622047244094491" header="0.15748031496062992" footer="0.19685039370078741"/>
  <pageSetup paperSize="9" scale="8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workbookViewId="0">
      <selection activeCell="F5" sqref="F5"/>
    </sheetView>
  </sheetViews>
  <sheetFormatPr defaultRowHeight="14.25"/>
  <cols>
    <col min="1" max="1" width="5.375" customWidth="1"/>
    <col min="2" max="2" width="6.75" customWidth="1"/>
    <col min="3" max="3" width="7.875" customWidth="1"/>
    <col min="4" max="4" width="6.625" customWidth="1"/>
    <col min="5" max="5" width="51.5" customWidth="1"/>
    <col min="6" max="6" width="12.5" customWidth="1"/>
    <col min="7" max="7" width="6.625" customWidth="1"/>
    <col min="8" max="8" width="10.125" bestFit="1" customWidth="1"/>
    <col min="10" max="10" width="23.75" customWidth="1"/>
  </cols>
  <sheetData>
    <row r="1" spans="1:12" s="2" customFormat="1" ht="12.75">
      <c r="A1" s="1" t="s">
        <v>130</v>
      </c>
    </row>
    <row r="2" spans="1:12" s="2" customFormat="1" ht="12.75">
      <c r="A2" s="3" t="s">
        <v>131</v>
      </c>
    </row>
    <row r="3" spans="1:12" s="2" customFormat="1" ht="12.75">
      <c r="A3" s="3" t="s">
        <v>132</v>
      </c>
    </row>
    <row r="4" spans="1:12" ht="15" customHeight="1">
      <c r="E4" s="4" t="s">
        <v>0</v>
      </c>
      <c r="F4" s="78">
        <v>44208</v>
      </c>
      <c r="G4" s="5"/>
      <c r="H4" s="2"/>
      <c r="I4" s="2"/>
      <c r="J4" s="2"/>
      <c r="K4" s="2"/>
      <c r="L4" s="2"/>
    </row>
    <row r="5" spans="1:12" ht="15">
      <c r="E5" s="4"/>
      <c r="F5" s="78"/>
      <c r="G5" s="5"/>
      <c r="H5" s="155"/>
      <c r="I5" s="155"/>
      <c r="J5" s="155"/>
      <c r="K5" s="155"/>
      <c r="L5" s="314" t="s">
        <v>133</v>
      </c>
    </row>
    <row r="6" spans="1:12">
      <c r="A6" s="6"/>
      <c r="F6" s="7"/>
      <c r="H6" s="155"/>
      <c r="I6" s="155"/>
      <c r="J6" s="155"/>
      <c r="K6" s="155"/>
      <c r="L6" s="314"/>
    </row>
    <row r="7" spans="1:12">
      <c r="B7" s="8"/>
      <c r="E7" s="1" t="s">
        <v>76</v>
      </c>
      <c r="F7" s="9"/>
      <c r="H7" s="155"/>
      <c r="I7" s="155"/>
      <c r="J7" s="155"/>
      <c r="K7" s="155"/>
      <c r="L7" s="314"/>
    </row>
    <row r="8" spans="1:12">
      <c r="E8" s="1" t="s">
        <v>77</v>
      </c>
      <c r="F8" s="10"/>
      <c r="H8" s="155"/>
      <c r="I8" s="155"/>
      <c r="J8" s="155"/>
      <c r="K8" s="155"/>
      <c r="L8" s="314"/>
    </row>
    <row r="9" spans="1:12">
      <c r="E9" s="3" t="s">
        <v>78</v>
      </c>
      <c r="F9" s="10"/>
      <c r="H9" s="155"/>
      <c r="I9" s="155"/>
      <c r="J9" s="155"/>
      <c r="K9" s="155"/>
      <c r="L9" s="314"/>
    </row>
    <row r="10" spans="1:12">
      <c r="E10" s="3" t="s">
        <v>79</v>
      </c>
      <c r="F10" s="10"/>
      <c r="H10" s="155"/>
      <c r="I10" s="155"/>
      <c r="J10" s="155"/>
      <c r="K10" s="155"/>
      <c r="L10" s="314"/>
    </row>
    <row r="11" spans="1:12" ht="21.75" customHeight="1">
      <c r="H11" s="155"/>
      <c r="I11" s="155"/>
      <c r="J11" s="155"/>
      <c r="K11" s="156" t="s">
        <v>90</v>
      </c>
      <c r="L11" s="315"/>
    </row>
    <row r="12" spans="1:12" ht="19.5" customHeight="1">
      <c r="A12" s="246" t="s">
        <v>111</v>
      </c>
      <c r="B12" s="246"/>
      <c r="C12" s="246"/>
      <c r="D12" s="246"/>
      <c r="E12" s="246"/>
      <c r="F12" s="246"/>
      <c r="G12" s="11"/>
      <c r="H12" s="157" t="s">
        <v>57</v>
      </c>
      <c r="I12" s="316" t="s">
        <v>134</v>
      </c>
      <c r="J12" s="317"/>
      <c r="K12" s="63">
        <f>SUM(K13:K20)</f>
        <v>167801</v>
      </c>
      <c r="L12" s="63">
        <f>SUM(L13:L20)</f>
        <v>167801</v>
      </c>
    </row>
    <row r="13" spans="1:12">
      <c r="H13" s="158"/>
      <c r="I13" s="28">
        <v>4111</v>
      </c>
      <c r="J13" s="159" t="s">
        <v>100</v>
      </c>
      <c r="K13" s="41">
        <f>SUM(L13:P13)</f>
        <v>0</v>
      </c>
      <c r="L13" s="85">
        <v>0</v>
      </c>
    </row>
    <row r="14" spans="1:12" ht="12.75" customHeight="1">
      <c r="A14" s="12" t="s">
        <v>1</v>
      </c>
      <c r="B14" s="12" t="s">
        <v>2</v>
      </c>
      <c r="C14" s="12" t="s">
        <v>3</v>
      </c>
      <c r="D14" s="12" t="s">
        <v>4</v>
      </c>
      <c r="E14" s="13" t="s">
        <v>5</v>
      </c>
      <c r="F14" s="12" t="s">
        <v>6</v>
      </c>
      <c r="H14" s="160"/>
      <c r="I14" s="28">
        <v>4121</v>
      </c>
      <c r="J14" s="159" t="s">
        <v>11</v>
      </c>
      <c r="K14" s="41">
        <f t="shared" ref="K14:K20" si="0">SUM(L14:P14)</f>
        <v>0</v>
      </c>
      <c r="L14" s="85">
        <v>0</v>
      </c>
    </row>
    <row r="15" spans="1:12" s="53" customFormat="1" ht="11.1" customHeight="1">
      <c r="A15" s="79">
        <v>801</v>
      </c>
      <c r="B15" s="300" t="s">
        <v>32</v>
      </c>
      <c r="C15" s="300"/>
      <c r="D15" s="300"/>
      <c r="E15" s="278"/>
      <c r="F15" s="18">
        <f>F16+F48+F51+F62</f>
        <v>2469457</v>
      </c>
      <c r="H15" s="160"/>
      <c r="I15" s="28">
        <v>4171</v>
      </c>
      <c r="J15" s="159" t="s">
        <v>54</v>
      </c>
      <c r="K15" s="41">
        <f t="shared" si="0"/>
        <v>0</v>
      </c>
      <c r="L15" s="85">
        <v>0</v>
      </c>
    </row>
    <row r="16" spans="1:12" s="53" customFormat="1" ht="11.1" customHeight="1">
      <c r="A16" s="97"/>
      <c r="B16" s="130">
        <v>80104</v>
      </c>
      <c r="C16" s="262" t="s">
        <v>36</v>
      </c>
      <c r="D16" s="263"/>
      <c r="E16" s="264"/>
      <c r="F16" s="18">
        <f>F17+F44+F46</f>
        <v>2115250</v>
      </c>
      <c r="H16" s="160"/>
      <c r="I16" s="28">
        <v>4211</v>
      </c>
      <c r="J16" s="159" t="s">
        <v>33</v>
      </c>
      <c r="K16" s="41">
        <f t="shared" si="0"/>
        <v>15214</v>
      </c>
      <c r="L16" s="85">
        <v>15214</v>
      </c>
    </row>
    <row r="17" spans="1:12" ht="11.1" customHeight="1">
      <c r="A17" s="98"/>
      <c r="B17" s="99"/>
      <c r="C17" s="131" t="s">
        <v>37</v>
      </c>
      <c r="D17" s="269" t="s">
        <v>38</v>
      </c>
      <c r="E17" s="268"/>
      <c r="F17" s="21">
        <f>SUM(F18:F43)-F19</f>
        <v>2004750</v>
      </c>
      <c r="H17" s="160"/>
      <c r="I17" s="28">
        <v>4241</v>
      </c>
      <c r="J17" s="159" t="s">
        <v>55</v>
      </c>
      <c r="K17" s="41">
        <f t="shared" si="0"/>
        <v>0</v>
      </c>
      <c r="L17" s="85">
        <v>0</v>
      </c>
    </row>
    <row r="18" spans="1:12" ht="11.1" customHeight="1">
      <c r="A18" s="98"/>
      <c r="B18" s="100"/>
      <c r="C18" s="101"/>
      <c r="D18" s="132">
        <v>3020</v>
      </c>
      <c r="E18" s="133" t="s">
        <v>7</v>
      </c>
      <c r="F18" s="134">
        <f>F19</f>
        <v>4100</v>
      </c>
      <c r="H18" s="160"/>
      <c r="I18" s="28">
        <v>4301</v>
      </c>
      <c r="J18" s="159" t="s">
        <v>60</v>
      </c>
      <c r="K18" s="41">
        <f t="shared" si="0"/>
        <v>41748</v>
      </c>
      <c r="L18" s="41">
        <v>41748</v>
      </c>
    </row>
    <row r="19" spans="1:12" ht="11.1" customHeight="1">
      <c r="A19" s="98"/>
      <c r="B19" s="100"/>
      <c r="C19" s="103"/>
      <c r="D19" s="132"/>
      <c r="E19" s="135" t="s">
        <v>80</v>
      </c>
      <c r="F19" s="136">
        <v>4100</v>
      </c>
      <c r="H19" s="160"/>
      <c r="I19" s="28">
        <v>4421</v>
      </c>
      <c r="J19" s="159" t="s">
        <v>56</v>
      </c>
      <c r="K19" s="41">
        <f t="shared" si="0"/>
        <v>109439</v>
      </c>
      <c r="L19" s="41">
        <v>109439</v>
      </c>
    </row>
    <row r="20" spans="1:12" ht="11.1" customHeight="1">
      <c r="A20" s="98"/>
      <c r="B20" s="100"/>
      <c r="C20" s="103"/>
      <c r="D20" s="132">
        <v>4010</v>
      </c>
      <c r="E20" s="133" t="s">
        <v>8</v>
      </c>
      <c r="F20" s="102">
        <v>1404084</v>
      </c>
      <c r="H20" s="161"/>
      <c r="I20" s="28">
        <v>4431</v>
      </c>
      <c r="J20" s="159" t="s">
        <v>24</v>
      </c>
      <c r="K20" s="41">
        <f t="shared" si="0"/>
        <v>1400</v>
      </c>
      <c r="L20" s="85">
        <v>1400</v>
      </c>
    </row>
    <row r="21" spans="1:12" ht="11.1" customHeight="1">
      <c r="A21" s="98"/>
      <c r="B21" s="100"/>
      <c r="C21" s="103"/>
      <c r="D21" s="132">
        <v>4040</v>
      </c>
      <c r="E21" s="133" t="s">
        <v>9</v>
      </c>
      <c r="F21" s="102">
        <f>118825-10410</f>
        <v>108415</v>
      </c>
      <c r="H21" s="162"/>
      <c r="I21" s="163"/>
      <c r="J21" s="163"/>
      <c r="K21" s="163"/>
      <c r="L21" s="163"/>
    </row>
    <row r="22" spans="1:12" ht="11.1" customHeight="1">
      <c r="A22" s="98"/>
      <c r="B22" s="100"/>
      <c r="C22" s="103"/>
      <c r="D22" s="132">
        <v>4110</v>
      </c>
      <c r="E22" s="133" t="s">
        <v>10</v>
      </c>
      <c r="F22" s="102">
        <v>224577</v>
      </c>
      <c r="H22" s="302" t="s">
        <v>135</v>
      </c>
      <c r="I22" s="303" t="s">
        <v>136</v>
      </c>
      <c r="J22" s="304"/>
      <c r="K22" s="307">
        <f>SUM(K24:K24)</f>
        <v>137649</v>
      </c>
      <c r="L22" s="307">
        <f t="shared" ref="L22" si="1">SUM(L24:L24)</f>
        <v>137649</v>
      </c>
    </row>
    <row r="23" spans="1:12" ht="11.1" customHeight="1">
      <c r="A23" s="98"/>
      <c r="B23" s="100"/>
      <c r="C23" s="103"/>
      <c r="D23" s="132">
        <v>4120</v>
      </c>
      <c r="E23" s="133" t="s">
        <v>11</v>
      </c>
      <c r="F23" s="102">
        <v>24793</v>
      </c>
      <c r="H23" s="302"/>
      <c r="I23" s="305"/>
      <c r="J23" s="306"/>
      <c r="K23" s="308">
        <f t="shared" ref="K23:L23" si="2">SUM(K24:K31)</f>
        <v>137649</v>
      </c>
      <c r="L23" s="308">
        <f t="shared" si="2"/>
        <v>137649</v>
      </c>
    </row>
    <row r="24" spans="1:12" ht="11.1" customHeight="1">
      <c r="A24" s="98"/>
      <c r="B24" s="100"/>
      <c r="C24" s="103"/>
      <c r="D24" s="132">
        <v>4140</v>
      </c>
      <c r="E24" s="133" t="s">
        <v>81</v>
      </c>
      <c r="F24" s="102">
        <v>0</v>
      </c>
      <c r="H24" s="309"/>
      <c r="I24" s="310">
        <v>2051</v>
      </c>
      <c r="J24" s="311" t="s">
        <v>137</v>
      </c>
      <c r="K24" s="312">
        <f t="shared" ref="K24" si="3">SUM(L24:P24)</f>
        <v>137649</v>
      </c>
      <c r="L24" s="313">
        <v>137649</v>
      </c>
    </row>
    <row r="25" spans="1:12" ht="11.1" customHeight="1">
      <c r="A25" s="98"/>
      <c r="B25" s="100"/>
      <c r="C25" s="103"/>
      <c r="D25" s="132">
        <v>4210</v>
      </c>
      <c r="E25" s="133" t="s">
        <v>33</v>
      </c>
      <c r="F25" s="102">
        <v>19760</v>
      </c>
      <c r="H25" s="309"/>
      <c r="I25" s="310"/>
      <c r="J25" s="311"/>
      <c r="K25" s="312"/>
      <c r="L25" s="313"/>
    </row>
    <row r="26" spans="1:12" ht="11.1" customHeight="1">
      <c r="A26" s="98"/>
      <c r="B26" s="100"/>
      <c r="C26" s="103"/>
      <c r="D26" s="132">
        <v>4220</v>
      </c>
      <c r="E26" s="133" t="s">
        <v>59</v>
      </c>
      <c r="F26" s="102">
        <v>0</v>
      </c>
      <c r="H26" s="309"/>
      <c r="I26" s="310"/>
      <c r="J26" s="311"/>
      <c r="K26" s="312"/>
      <c r="L26" s="313"/>
    </row>
    <row r="27" spans="1:12" ht="11.1" customHeight="1">
      <c r="A27" s="98"/>
      <c r="B27" s="100"/>
      <c r="C27" s="103"/>
      <c r="D27" s="132">
        <v>4240</v>
      </c>
      <c r="E27" s="133" t="s">
        <v>55</v>
      </c>
      <c r="F27" s="102">
        <f>6000+850</f>
        <v>6850</v>
      </c>
      <c r="H27" s="309"/>
      <c r="I27" s="310"/>
      <c r="J27" s="311"/>
      <c r="K27" s="312"/>
      <c r="L27" s="313"/>
    </row>
    <row r="28" spans="1:12" ht="11.1" customHeight="1">
      <c r="A28" s="98"/>
      <c r="B28" s="100"/>
      <c r="C28" s="103"/>
      <c r="D28" s="137">
        <v>4260</v>
      </c>
      <c r="E28" s="138" t="s">
        <v>105</v>
      </c>
      <c r="F28" s="102">
        <f>8100-8100</f>
        <v>0</v>
      </c>
      <c r="H28" s="309"/>
      <c r="I28" s="310"/>
      <c r="J28" s="311"/>
      <c r="K28" s="312"/>
      <c r="L28" s="313"/>
    </row>
    <row r="29" spans="1:12" ht="11.1" customHeight="1">
      <c r="A29" s="98"/>
      <c r="B29" s="100"/>
      <c r="C29" s="103"/>
      <c r="D29" s="137"/>
      <c r="E29" s="138" t="s">
        <v>138</v>
      </c>
      <c r="F29" s="102">
        <f>53600+8100-2670+2500</f>
        <v>61530</v>
      </c>
      <c r="H29" s="309"/>
      <c r="I29" s="310"/>
      <c r="J29" s="311"/>
      <c r="K29" s="312"/>
      <c r="L29" s="313"/>
    </row>
    <row r="30" spans="1:12" ht="11.1" customHeight="1">
      <c r="A30" s="98"/>
      <c r="B30" s="100"/>
      <c r="C30" s="103"/>
      <c r="D30" s="137"/>
      <c r="E30" s="138" t="s">
        <v>34</v>
      </c>
      <c r="F30" s="102">
        <f>16000+170-3700</f>
        <v>12470</v>
      </c>
      <c r="H30" s="309"/>
      <c r="I30" s="310"/>
      <c r="J30" s="311"/>
      <c r="K30" s="312"/>
      <c r="L30" s="313"/>
    </row>
    <row r="31" spans="1:12" ht="11.1" customHeight="1">
      <c r="A31" s="98"/>
      <c r="B31" s="100"/>
      <c r="C31" s="103"/>
      <c r="D31" s="137">
        <v>4280</v>
      </c>
      <c r="E31" s="138" t="s">
        <v>14</v>
      </c>
      <c r="F31" s="102">
        <v>1600</v>
      </c>
      <c r="H31" s="309"/>
      <c r="I31" s="310"/>
      <c r="J31" s="311"/>
      <c r="K31" s="312"/>
      <c r="L31" s="313"/>
    </row>
    <row r="32" spans="1:12" ht="11.1" customHeight="1">
      <c r="A32" s="98"/>
      <c r="B32" s="100"/>
      <c r="C32" s="103"/>
      <c r="D32" s="137">
        <v>4300</v>
      </c>
      <c r="E32" s="138" t="s">
        <v>15</v>
      </c>
      <c r="F32" s="106">
        <f>30000+322</f>
        <v>30322</v>
      </c>
      <c r="H32" s="309"/>
      <c r="I32" s="310"/>
      <c r="J32" s="311"/>
      <c r="K32" s="312"/>
      <c r="L32" s="313"/>
    </row>
    <row r="33" spans="1:6" ht="11.1" customHeight="1">
      <c r="A33" s="98"/>
      <c r="B33" s="100"/>
      <c r="C33" s="103"/>
      <c r="D33" s="137"/>
      <c r="E33" s="139" t="s">
        <v>18</v>
      </c>
      <c r="F33" s="106">
        <v>9800</v>
      </c>
    </row>
    <row r="34" spans="1:6" ht="11.1" customHeight="1">
      <c r="A34" s="98"/>
      <c r="B34" s="100"/>
      <c r="C34" s="103"/>
      <c r="D34" s="137"/>
      <c r="E34" s="139" t="s">
        <v>17</v>
      </c>
      <c r="F34" s="106">
        <f>9800-9800</f>
        <v>0</v>
      </c>
    </row>
    <row r="35" spans="1:6" ht="11.1" customHeight="1">
      <c r="A35" s="98"/>
      <c r="B35" s="100"/>
      <c r="C35" s="103"/>
      <c r="D35" s="28">
        <v>4360</v>
      </c>
      <c r="E35" s="133" t="s">
        <v>21</v>
      </c>
      <c r="F35" s="41">
        <f>2500-2500</f>
        <v>0</v>
      </c>
    </row>
    <row r="36" spans="1:6" ht="10.5" customHeight="1">
      <c r="A36" s="98"/>
      <c r="B36" s="100"/>
      <c r="C36" s="103"/>
      <c r="D36" s="28"/>
      <c r="E36" s="133" t="s">
        <v>19</v>
      </c>
      <c r="F36" s="41">
        <f>7380+2500-1180-850</f>
        <v>7850</v>
      </c>
    </row>
    <row r="37" spans="1:6" ht="10.5" customHeight="1">
      <c r="A37" s="98"/>
      <c r="B37" s="100"/>
      <c r="C37" s="103"/>
      <c r="D37" s="28">
        <v>4390</v>
      </c>
      <c r="E37" s="133" t="s">
        <v>22</v>
      </c>
      <c r="F37" s="41">
        <v>0</v>
      </c>
    </row>
    <row r="38" spans="1:6" ht="10.5" customHeight="1">
      <c r="A38" s="98"/>
      <c r="B38" s="100"/>
      <c r="C38" s="103"/>
      <c r="D38" s="132">
        <v>4400</v>
      </c>
      <c r="E38" s="133" t="s">
        <v>124</v>
      </c>
      <c r="F38" s="102">
        <v>0</v>
      </c>
    </row>
    <row r="39" spans="1:6" ht="11.1" customHeight="1">
      <c r="A39" s="98"/>
      <c r="B39" s="100"/>
      <c r="C39" s="103"/>
      <c r="D39" s="132">
        <v>4410</v>
      </c>
      <c r="E39" s="133" t="s">
        <v>23</v>
      </c>
      <c r="F39" s="102">
        <v>440</v>
      </c>
    </row>
    <row r="40" spans="1:6" ht="11.1" customHeight="1">
      <c r="A40" s="98"/>
      <c r="B40" s="100"/>
      <c r="C40" s="103"/>
      <c r="D40" s="132">
        <v>4430</v>
      </c>
      <c r="E40" s="133" t="s">
        <v>24</v>
      </c>
      <c r="F40" s="102">
        <v>0</v>
      </c>
    </row>
    <row r="41" spans="1:6" ht="11.1" customHeight="1">
      <c r="A41" s="98"/>
      <c r="B41" s="100"/>
      <c r="C41" s="103"/>
      <c r="D41" s="132">
        <v>4440</v>
      </c>
      <c r="E41" s="133" t="s">
        <v>25</v>
      </c>
      <c r="F41" s="102">
        <v>80159</v>
      </c>
    </row>
    <row r="42" spans="1:6" ht="11.1" customHeight="1">
      <c r="A42" s="98"/>
      <c r="B42" s="100"/>
      <c r="C42" s="103"/>
      <c r="D42" s="39">
        <v>4520</v>
      </c>
      <c r="E42" s="25" t="s">
        <v>35</v>
      </c>
      <c r="F42" s="102">
        <v>3700</v>
      </c>
    </row>
    <row r="43" spans="1:6" ht="11.1" customHeight="1">
      <c r="A43" s="98"/>
      <c r="B43" s="100"/>
      <c r="C43" s="103"/>
      <c r="D43" s="132">
        <v>4700</v>
      </c>
      <c r="E43" s="133" t="s">
        <v>114</v>
      </c>
      <c r="F43" s="102">
        <v>4300</v>
      </c>
    </row>
    <row r="44" spans="1:6" ht="11.1" customHeight="1">
      <c r="A44" s="98"/>
      <c r="B44" s="100"/>
      <c r="C44" s="140" t="s">
        <v>27</v>
      </c>
      <c r="D44" s="272" t="s">
        <v>28</v>
      </c>
      <c r="E44" s="271"/>
      <c r="F44" s="21">
        <f>F45</f>
        <v>98500</v>
      </c>
    </row>
    <row r="45" spans="1:6" ht="11.1" customHeight="1">
      <c r="A45" s="98"/>
      <c r="B45" s="100"/>
      <c r="C45" s="101"/>
      <c r="D45" s="164">
        <v>4270</v>
      </c>
      <c r="E45" s="143" t="s">
        <v>98</v>
      </c>
      <c r="F45" s="102">
        <v>98500</v>
      </c>
    </row>
    <row r="46" spans="1:6" ht="11.1" customHeight="1">
      <c r="A46" s="98"/>
      <c r="B46" s="100"/>
      <c r="C46" s="144" t="s">
        <v>30</v>
      </c>
      <c r="D46" s="296" t="s">
        <v>31</v>
      </c>
      <c r="E46" s="297"/>
      <c r="F46" s="108">
        <f>F47</f>
        <v>12000</v>
      </c>
    </row>
    <row r="47" spans="1:6" ht="11.1" customHeight="1">
      <c r="A47" s="98"/>
      <c r="B47" s="100"/>
      <c r="C47" s="103"/>
      <c r="D47" s="145">
        <v>4210</v>
      </c>
      <c r="E47" s="133" t="s">
        <v>33</v>
      </c>
      <c r="F47" s="102">
        <v>12000</v>
      </c>
    </row>
    <row r="48" spans="1:6" s="53" customFormat="1" ht="11.1" customHeight="1">
      <c r="A48" s="110"/>
      <c r="B48" s="147">
        <v>80146</v>
      </c>
      <c r="C48" s="258" t="s">
        <v>40</v>
      </c>
      <c r="D48" s="259"/>
      <c r="E48" s="260"/>
      <c r="F48" s="18">
        <f>F49</f>
        <v>5188</v>
      </c>
    </row>
    <row r="49" spans="1:8" ht="12.75" customHeight="1">
      <c r="A49" s="98"/>
      <c r="B49" s="100"/>
      <c r="C49" s="131" t="s">
        <v>41</v>
      </c>
      <c r="D49" s="269" t="s">
        <v>40</v>
      </c>
      <c r="E49" s="268"/>
      <c r="F49" s="21">
        <f>F50</f>
        <v>5188</v>
      </c>
    </row>
    <row r="50" spans="1:8" ht="11.1" customHeight="1">
      <c r="A50" s="98"/>
      <c r="B50" s="100"/>
      <c r="C50" s="111"/>
      <c r="D50" s="132">
        <v>4700</v>
      </c>
      <c r="E50" s="133" t="s">
        <v>44</v>
      </c>
      <c r="F50" s="102">
        <v>5188</v>
      </c>
      <c r="H50" s="165"/>
    </row>
    <row r="51" spans="1:8" ht="39" customHeight="1">
      <c r="A51" s="98"/>
      <c r="B51" s="147">
        <v>80149</v>
      </c>
      <c r="C51" s="258" t="s">
        <v>125</v>
      </c>
      <c r="D51" s="259"/>
      <c r="E51" s="260"/>
      <c r="F51" s="57">
        <f>F52+F60</f>
        <v>170608</v>
      </c>
      <c r="H51" s="165"/>
    </row>
    <row r="52" spans="1:8" ht="21.75" customHeight="1">
      <c r="A52" s="98"/>
      <c r="B52" s="100"/>
      <c r="C52" s="131" t="s">
        <v>46</v>
      </c>
      <c r="D52" s="269" t="s">
        <v>47</v>
      </c>
      <c r="E52" s="268"/>
      <c r="F52" s="21">
        <f>SUM(F53:F59)</f>
        <v>170608</v>
      </c>
      <c r="H52" s="165"/>
    </row>
    <row r="53" spans="1:8" ht="11.1" customHeight="1">
      <c r="A53" s="98"/>
      <c r="B53" s="100"/>
      <c r="C53" s="99"/>
      <c r="D53" s="132">
        <v>4010</v>
      </c>
      <c r="E53" s="133" t="s">
        <v>126</v>
      </c>
      <c r="F53" s="102">
        <v>130043</v>
      </c>
      <c r="H53" s="165"/>
    </row>
    <row r="54" spans="1:8" ht="11.1" customHeight="1">
      <c r="A54" s="98"/>
      <c r="B54" s="148"/>
      <c r="C54" s="100"/>
      <c r="D54" s="149">
        <v>4040</v>
      </c>
      <c r="E54" s="133" t="s">
        <v>127</v>
      </c>
      <c r="F54" s="102">
        <f>10048-2262</f>
        <v>7786</v>
      </c>
      <c r="H54" s="165"/>
    </row>
    <row r="55" spans="1:8" ht="11.1" customHeight="1">
      <c r="A55" s="98"/>
      <c r="B55" s="148"/>
      <c r="C55" s="100"/>
      <c r="D55" s="149">
        <v>4110</v>
      </c>
      <c r="E55" s="138" t="s">
        <v>10</v>
      </c>
      <c r="F55" s="102">
        <v>24312</v>
      </c>
      <c r="H55" s="165"/>
    </row>
    <row r="56" spans="1:8" ht="11.1" customHeight="1">
      <c r="A56" s="98"/>
      <c r="B56" s="148"/>
      <c r="C56" s="100"/>
      <c r="D56" s="149">
        <v>4120</v>
      </c>
      <c r="E56" s="133" t="s">
        <v>11</v>
      </c>
      <c r="F56" s="102">
        <v>3467</v>
      </c>
      <c r="H56" s="165"/>
    </row>
    <row r="57" spans="1:8" ht="11.1" customHeight="1">
      <c r="A57" s="98"/>
      <c r="B57" s="148"/>
      <c r="C57" s="100"/>
      <c r="D57" s="132">
        <v>4210</v>
      </c>
      <c r="E57" s="133" t="s">
        <v>33</v>
      </c>
      <c r="F57" s="102">
        <v>2000</v>
      </c>
      <c r="H57" s="165"/>
    </row>
    <row r="58" spans="1:8" ht="11.1" customHeight="1">
      <c r="A58" s="98"/>
      <c r="B58" s="148"/>
      <c r="C58" s="100"/>
      <c r="D58" s="132">
        <v>4240</v>
      </c>
      <c r="E58" s="133" t="s">
        <v>55</v>
      </c>
      <c r="F58" s="102">
        <v>3000</v>
      </c>
      <c r="H58" s="165"/>
    </row>
    <row r="59" spans="1:8" ht="11.1" customHeight="1">
      <c r="A59" s="98"/>
      <c r="B59" s="148"/>
      <c r="C59" s="100"/>
      <c r="D59" s="132">
        <v>4440</v>
      </c>
      <c r="E59" s="133" t="s">
        <v>25</v>
      </c>
      <c r="F59" s="102">
        <v>0</v>
      </c>
      <c r="H59" s="165"/>
    </row>
    <row r="60" spans="1:8" ht="11.1" customHeight="1">
      <c r="A60" s="98"/>
      <c r="B60" s="148"/>
      <c r="C60" s="140" t="s">
        <v>27</v>
      </c>
      <c r="D60" s="272" t="s">
        <v>28</v>
      </c>
      <c r="E60" s="271"/>
      <c r="F60" s="108">
        <f>F61</f>
        <v>0</v>
      </c>
      <c r="H60" s="165"/>
    </row>
    <row r="61" spans="1:8" ht="11.1" customHeight="1">
      <c r="A61" s="98"/>
      <c r="B61" s="100"/>
      <c r="C61" s="101"/>
      <c r="D61" s="164">
        <v>4270</v>
      </c>
      <c r="E61" s="143" t="s">
        <v>98</v>
      </c>
      <c r="F61" s="102">
        <v>0</v>
      </c>
      <c r="H61" s="165"/>
    </row>
    <row r="62" spans="1:8" s="53" customFormat="1" ht="15" customHeight="1">
      <c r="A62" s="110"/>
      <c r="B62" s="88">
        <v>80195</v>
      </c>
      <c r="C62" s="270" t="s">
        <v>48</v>
      </c>
      <c r="D62" s="270"/>
      <c r="E62" s="262"/>
      <c r="F62" s="18">
        <f>F65+F63</f>
        <v>178411</v>
      </c>
    </row>
    <row r="63" spans="1:8" s="53" customFormat="1" ht="15" customHeight="1">
      <c r="A63" s="110"/>
      <c r="B63" s="166"/>
      <c r="C63" s="69" t="s">
        <v>49</v>
      </c>
      <c r="D63" s="225" t="s">
        <v>50</v>
      </c>
      <c r="E63" s="226"/>
      <c r="F63" s="21">
        <f>F64</f>
        <v>10610</v>
      </c>
    </row>
    <row r="64" spans="1:8" s="53" customFormat="1" ht="15" customHeight="1">
      <c r="A64" s="110"/>
      <c r="B64" s="166"/>
      <c r="C64" s="51"/>
      <c r="D64" s="58">
        <v>4440</v>
      </c>
      <c r="E64" s="59" t="s">
        <v>51</v>
      </c>
      <c r="F64" s="55">
        <v>10610</v>
      </c>
    </row>
    <row r="65" spans="1:12" s="92" customFormat="1" ht="21.75" customHeight="1">
      <c r="A65" s="52"/>
      <c r="B65" s="22"/>
      <c r="C65" s="69" t="s">
        <v>57</v>
      </c>
      <c r="D65" s="237" t="s">
        <v>139</v>
      </c>
      <c r="E65" s="238"/>
      <c r="F65" s="21">
        <f>SUM(F66:F69)</f>
        <v>167801</v>
      </c>
      <c r="H65" s="14"/>
      <c r="I65" s="14"/>
      <c r="J65" s="14"/>
      <c r="K65" s="14"/>
      <c r="L65" s="14"/>
    </row>
    <row r="66" spans="1:12" s="92" customFormat="1" ht="11.25" customHeight="1">
      <c r="A66" s="52"/>
      <c r="B66" s="22"/>
      <c r="C66" s="45"/>
      <c r="D66" s="167">
        <v>4211</v>
      </c>
      <c r="E66" s="133" t="s">
        <v>33</v>
      </c>
      <c r="F66" s="55">
        <v>15214</v>
      </c>
      <c r="H66" s="14"/>
      <c r="I66" s="14"/>
      <c r="J66" s="14"/>
      <c r="K66" s="14"/>
      <c r="L66" s="14"/>
    </row>
    <row r="67" spans="1:12" s="92" customFormat="1" ht="11.25" customHeight="1">
      <c r="A67" s="52"/>
      <c r="B67" s="168"/>
      <c r="C67" s="67"/>
      <c r="D67" s="132">
        <v>4301</v>
      </c>
      <c r="E67" s="133" t="s">
        <v>15</v>
      </c>
      <c r="F67" s="55">
        <v>41748</v>
      </c>
      <c r="H67" s="14"/>
      <c r="I67" s="14"/>
      <c r="J67" s="14"/>
      <c r="K67" s="14"/>
      <c r="L67" s="14"/>
    </row>
    <row r="68" spans="1:12" s="92" customFormat="1" ht="11.25" customHeight="1">
      <c r="A68" s="98"/>
      <c r="B68" s="100"/>
      <c r="C68" s="100"/>
      <c r="D68" s="132">
        <v>4421</v>
      </c>
      <c r="E68" s="133" t="s">
        <v>56</v>
      </c>
      <c r="F68" s="102">
        <v>109439</v>
      </c>
      <c r="H68"/>
      <c r="I68"/>
      <c r="J68"/>
      <c r="K68"/>
      <c r="L68"/>
    </row>
    <row r="69" spans="1:12" ht="11.1" customHeight="1">
      <c r="A69" s="98"/>
      <c r="B69" s="148"/>
      <c r="C69" s="113"/>
      <c r="D69" s="149">
        <v>4431</v>
      </c>
      <c r="E69" s="139" t="s">
        <v>24</v>
      </c>
      <c r="F69" s="102">
        <v>1400</v>
      </c>
    </row>
    <row r="70" spans="1:12" ht="11.1" customHeight="1">
      <c r="A70" s="15">
        <v>854</v>
      </c>
      <c r="B70" s="300" t="s">
        <v>58</v>
      </c>
      <c r="C70" s="301"/>
      <c r="D70" s="300"/>
      <c r="E70" s="278"/>
      <c r="F70" s="18">
        <f>F71</f>
        <v>2800</v>
      </c>
      <c r="G70" s="53"/>
      <c r="H70" s="53"/>
      <c r="I70" s="53"/>
      <c r="J70" s="53"/>
      <c r="K70" s="53"/>
      <c r="L70" s="53"/>
    </row>
    <row r="71" spans="1:12" ht="10.5" customHeight="1">
      <c r="A71" s="110"/>
      <c r="B71" s="71">
        <v>85415</v>
      </c>
      <c r="C71" s="270" t="s">
        <v>61</v>
      </c>
      <c r="D71" s="270"/>
      <c r="E71" s="262"/>
      <c r="F71" s="18">
        <f>F72+F75</f>
        <v>2800</v>
      </c>
      <c r="G71" s="92"/>
      <c r="H71" s="92"/>
      <c r="I71" s="92"/>
      <c r="J71" s="92"/>
      <c r="K71" s="92"/>
      <c r="L71" s="92"/>
    </row>
    <row r="72" spans="1:12" ht="10.5" customHeight="1">
      <c r="A72" s="112"/>
      <c r="B72" s="103"/>
      <c r="C72" s="154" t="s">
        <v>62</v>
      </c>
      <c r="D72" s="271" t="s">
        <v>63</v>
      </c>
      <c r="E72" s="272"/>
      <c r="F72" s="21">
        <f>F73+F74</f>
        <v>0</v>
      </c>
    </row>
    <row r="73" spans="1:12" ht="22.5" customHeight="1">
      <c r="A73" s="112"/>
      <c r="B73" s="103"/>
      <c r="C73" s="99"/>
      <c r="D73" s="169">
        <v>3240</v>
      </c>
      <c r="E73" s="133" t="s">
        <v>64</v>
      </c>
      <c r="F73" s="26">
        <v>0</v>
      </c>
    </row>
    <row r="74" spans="1:12" ht="9.75" customHeight="1">
      <c r="A74" s="112"/>
      <c r="B74" s="103"/>
      <c r="C74" s="113"/>
      <c r="D74" s="149">
        <v>3260</v>
      </c>
      <c r="E74" s="133" t="s">
        <v>103</v>
      </c>
      <c r="F74" s="26">
        <v>0</v>
      </c>
    </row>
    <row r="75" spans="1:12" ht="13.5" customHeight="1">
      <c r="A75" s="112"/>
      <c r="B75" s="103"/>
      <c r="C75" s="154" t="s">
        <v>65</v>
      </c>
      <c r="D75" s="271" t="s">
        <v>66</v>
      </c>
      <c r="E75" s="272"/>
      <c r="F75" s="21">
        <f>F76</f>
        <v>2800</v>
      </c>
    </row>
    <row r="76" spans="1:12" ht="11.1" customHeight="1">
      <c r="A76" s="112"/>
      <c r="B76" s="103"/>
      <c r="C76" s="154"/>
      <c r="D76" s="132">
        <v>3260</v>
      </c>
      <c r="E76" s="133" t="s">
        <v>129</v>
      </c>
      <c r="F76" s="55">
        <v>2800</v>
      </c>
    </row>
    <row r="77" spans="1:12" s="53" customFormat="1" ht="11.1" customHeight="1">
      <c r="A77" s="298" t="s">
        <v>75</v>
      </c>
      <c r="B77" s="279"/>
      <c r="C77" s="279"/>
      <c r="D77" s="279"/>
      <c r="E77" s="280"/>
      <c r="F77" s="18">
        <f>F15+F70</f>
        <v>2472257</v>
      </c>
    </row>
    <row r="78" spans="1:12" s="53" customFormat="1" ht="11.1" customHeight="1">
      <c r="A78" s="299"/>
      <c r="B78" s="299"/>
      <c r="C78" s="299"/>
      <c r="D78" s="299"/>
      <c r="E78" s="299"/>
      <c r="F78" s="129"/>
    </row>
    <row r="79" spans="1:12" s="53" customFormat="1" ht="11.1" customHeight="1">
      <c r="A79" s="122"/>
      <c r="B79" s="122"/>
      <c r="C79" s="122"/>
      <c r="D79" s="122"/>
      <c r="E79" s="122"/>
      <c r="F79" s="129"/>
      <c r="H79"/>
      <c r="I79"/>
      <c r="J79"/>
      <c r="K79"/>
      <c r="L79"/>
    </row>
    <row r="80" spans="1:12">
      <c r="F80" s="93"/>
    </row>
    <row r="81" spans="6:6">
      <c r="F81" s="93"/>
    </row>
    <row r="82" spans="6:6">
      <c r="F82" s="93"/>
    </row>
    <row r="83" spans="6:6">
      <c r="F83" s="93"/>
    </row>
    <row r="84" spans="6:6">
      <c r="F84" s="93"/>
    </row>
    <row r="85" spans="6:6">
      <c r="F85" s="93"/>
    </row>
    <row r="86" spans="6:6">
      <c r="F86" s="93"/>
    </row>
    <row r="87" spans="6:6">
      <c r="F87" s="93"/>
    </row>
    <row r="88" spans="6:6">
      <c r="F88" s="93"/>
    </row>
    <row r="89" spans="6:6">
      <c r="F89" s="93"/>
    </row>
    <row r="90" spans="6:6">
      <c r="F90" s="93"/>
    </row>
    <row r="91" spans="6:6">
      <c r="F91" s="93"/>
    </row>
    <row r="92" spans="6:6">
      <c r="F92" s="93"/>
    </row>
    <row r="93" spans="6:6">
      <c r="F93" s="93"/>
    </row>
    <row r="94" spans="6:6">
      <c r="F94" s="93"/>
    </row>
    <row r="95" spans="6:6">
      <c r="F95" s="93"/>
    </row>
    <row r="96" spans="6:6">
      <c r="F96" s="93"/>
    </row>
    <row r="97" spans="6:6">
      <c r="F97" s="93"/>
    </row>
    <row r="98" spans="6:6">
      <c r="F98" s="93"/>
    </row>
    <row r="99" spans="6:6">
      <c r="F99" s="93"/>
    </row>
    <row r="100" spans="6:6">
      <c r="F100" s="93"/>
    </row>
    <row r="101" spans="6:6">
      <c r="F101" s="93"/>
    </row>
    <row r="102" spans="6:6">
      <c r="F102" s="93"/>
    </row>
    <row r="103" spans="6:6">
      <c r="F103" s="93"/>
    </row>
    <row r="104" spans="6:6">
      <c r="F104" s="93"/>
    </row>
    <row r="105" spans="6:6">
      <c r="F105" s="93"/>
    </row>
    <row r="106" spans="6:6">
      <c r="F106" s="93"/>
    </row>
    <row r="107" spans="6:6">
      <c r="F107" s="93"/>
    </row>
    <row r="108" spans="6:6">
      <c r="F108" s="93"/>
    </row>
    <row r="109" spans="6:6">
      <c r="F109" s="93"/>
    </row>
    <row r="110" spans="6:6">
      <c r="F110" s="93"/>
    </row>
    <row r="111" spans="6:6">
      <c r="F111" s="93"/>
    </row>
    <row r="112" spans="6:6">
      <c r="F112" s="93"/>
    </row>
    <row r="113" spans="6:6">
      <c r="F113" s="93"/>
    </row>
    <row r="114" spans="6:6">
      <c r="F114" s="93"/>
    </row>
    <row r="115" spans="6:6">
      <c r="F115" s="93"/>
    </row>
    <row r="116" spans="6:6">
      <c r="F116" s="93"/>
    </row>
    <row r="117" spans="6:6">
      <c r="F117" s="93"/>
    </row>
    <row r="118" spans="6:6">
      <c r="F118" s="93"/>
    </row>
    <row r="119" spans="6:6">
      <c r="F119" s="93"/>
    </row>
    <row r="120" spans="6:6">
      <c r="F120" s="93"/>
    </row>
    <row r="121" spans="6:6">
      <c r="F121" s="93"/>
    </row>
    <row r="122" spans="6:6">
      <c r="F122" s="93"/>
    </row>
    <row r="123" spans="6:6">
      <c r="F123" s="93"/>
    </row>
    <row r="124" spans="6:6">
      <c r="F124" s="93"/>
    </row>
    <row r="125" spans="6:6">
      <c r="F125" s="93"/>
    </row>
    <row r="126" spans="6:6">
      <c r="F126" s="93"/>
    </row>
    <row r="127" spans="6:6">
      <c r="F127" s="93"/>
    </row>
    <row r="128" spans="6:6">
      <c r="F128" s="93"/>
    </row>
    <row r="129" spans="6:6">
      <c r="F129" s="93"/>
    </row>
    <row r="130" spans="6:6">
      <c r="F130" s="93"/>
    </row>
    <row r="131" spans="6:6">
      <c r="F131" s="93"/>
    </row>
    <row r="132" spans="6:6">
      <c r="F132" s="93"/>
    </row>
    <row r="133" spans="6:6">
      <c r="F133" s="93"/>
    </row>
    <row r="134" spans="6:6">
      <c r="F134" s="93"/>
    </row>
    <row r="135" spans="6:6">
      <c r="F135" s="93"/>
    </row>
    <row r="136" spans="6:6">
      <c r="F136" s="93"/>
    </row>
    <row r="137" spans="6:6">
      <c r="F137" s="93"/>
    </row>
    <row r="138" spans="6:6">
      <c r="F138" s="93"/>
    </row>
    <row r="139" spans="6:6">
      <c r="F139" s="93"/>
    </row>
  </sheetData>
  <mergeCells count="31">
    <mergeCell ref="D17:E17"/>
    <mergeCell ref="L5:L11"/>
    <mergeCell ref="A12:F12"/>
    <mergeCell ref="I12:J12"/>
    <mergeCell ref="B15:E15"/>
    <mergeCell ref="C16:E16"/>
    <mergeCell ref="D52:E52"/>
    <mergeCell ref="H22:H23"/>
    <mergeCell ref="I22:J23"/>
    <mergeCell ref="K22:K23"/>
    <mergeCell ref="L22:L23"/>
    <mergeCell ref="H24:H32"/>
    <mergeCell ref="I24:I32"/>
    <mergeCell ref="J24:J32"/>
    <mergeCell ref="K24:K32"/>
    <mergeCell ref="L24:L32"/>
    <mergeCell ref="D44:E44"/>
    <mergeCell ref="D46:E46"/>
    <mergeCell ref="C48:E48"/>
    <mergeCell ref="D49:E49"/>
    <mergeCell ref="C51:E51"/>
    <mergeCell ref="D72:E72"/>
    <mergeCell ref="D75:E75"/>
    <mergeCell ref="A77:E77"/>
    <mergeCell ref="A78:E78"/>
    <mergeCell ref="D60:E60"/>
    <mergeCell ref="C62:E62"/>
    <mergeCell ref="D63:E63"/>
    <mergeCell ref="D65:E65"/>
    <mergeCell ref="B70:E70"/>
    <mergeCell ref="C71:E71"/>
  </mergeCells>
  <pageMargins left="0.39370078740157483" right="0.23622047244094491" top="0.59055118110236227" bottom="0.59055118110236227" header="0.15748031496062992" footer="0.19685039370078741"/>
  <pageSetup paperSize="9" scale="77" orientation="portrait" r:id="rId1"/>
  <colBreaks count="1" manualBreakCount="1">
    <brk id="6" max="7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topLeftCell="A60" zoomScale="136" zoomScaleNormal="136" workbookViewId="0">
      <selection sqref="A1:F78"/>
    </sheetView>
  </sheetViews>
  <sheetFormatPr defaultRowHeight="14.25"/>
  <cols>
    <col min="1" max="1" width="5.375" customWidth="1"/>
    <col min="2" max="2" width="6.625" customWidth="1"/>
    <col min="3" max="3" width="11.75" customWidth="1"/>
    <col min="4" max="4" width="6.625" customWidth="1"/>
    <col min="5" max="5" width="51.125" customWidth="1"/>
    <col min="6" max="6" width="12.75" customWidth="1"/>
    <col min="7" max="7" width="6.625" customWidth="1"/>
  </cols>
  <sheetData>
    <row r="1" spans="1:9" s="2" customFormat="1" ht="12.75">
      <c r="A1" s="1" t="s">
        <v>140</v>
      </c>
    </row>
    <row r="2" spans="1:9" s="2" customFormat="1" ht="12.75">
      <c r="A2" s="3" t="s">
        <v>141</v>
      </c>
    </row>
    <row r="3" spans="1:9" s="2" customFormat="1" ht="12.75">
      <c r="A3" s="3" t="s">
        <v>142</v>
      </c>
    </row>
    <row r="4" spans="1:9" ht="15">
      <c r="E4" s="4" t="s">
        <v>0</v>
      </c>
      <c r="F4" s="78">
        <v>44180</v>
      </c>
      <c r="G4" s="5"/>
    </row>
    <row r="5" spans="1:9" ht="15">
      <c r="E5" s="4"/>
      <c r="F5" s="78"/>
      <c r="G5" s="5"/>
    </row>
    <row r="6" spans="1:9">
      <c r="A6" s="6"/>
      <c r="F6" s="7"/>
    </row>
    <row r="7" spans="1:9">
      <c r="B7" s="8"/>
      <c r="E7" s="1" t="s">
        <v>76</v>
      </c>
      <c r="F7" s="9"/>
    </row>
    <row r="8" spans="1:9">
      <c r="E8" s="1" t="s">
        <v>77</v>
      </c>
      <c r="F8" s="10"/>
    </row>
    <row r="9" spans="1:9">
      <c r="E9" s="3" t="s">
        <v>78</v>
      </c>
      <c r="F9" s="10"/>
    </row>
    <row r="10" spans="1:9">
      <c r="E10" s="3" t="s">
        <v>79</v>
      </c>
      <c r="F10" s="10"/>
    </row>
    <row r="12" spans="1:9" ht="19.5" customHeight="1">
      <c r="A12" s="246" t="s">
        <v>111</v>
      </c>
      <c r="B12" s="246"/>
      <c r="C12" s="246"/>
      <c r="D12" s="246"/>
      <c r="E12" s="246"/>
      <c r="F12" s="246"/>
      <c r="G12" s="11"/>
    </row>
    <row r="14" spans="1:9" ht="12.75" customHeight="1">
      <c r="A14" s="12" t="s">
        <v>1</v>
      </c>
      <c r="B14" s="12" t="s">
        <v>2</v>
      </c>
      <c r="C14" s="12" t="s">
        <v>3</v>
      </c>
      <c r="D14" s="12" t="s">
        <v>4</v>
      </c>
      <c r="E14" s="13" t="s">
        <v>5</v>
      </c>
      <c r="F14" s="12" t="s">
        <v>6</v>
      </c>
    </row>
    <row r="15" spans="1:9" s="53" customFormat="1" ht="12.75" customHeight="1">
      <c r="A15" s="79">
        <v>801</v>
      </c>
      <c r="B15" s="249" t="s">
        <v>32</v>
      </c>
      <c r="C15" s="318"/>
      <c r="D15" s="318"/>
      <c r="E15" s="319"/>
      <c r="F15" s="89">
        <f>F16+F51+F54+F63</f>
        <v>1888669</v>
      </c>
      <c r="I15" s="80"/>
    </row>
    <row r="16" spans="1:9" s="53" customFormat="1" ht="12.75" customHeight="1">
      <c r="A16" s="320"/>
      <c r="B16" s="81">
        <v>80104</v>
      </c>
      <c r="C16" s="231" t="s">
        <v>36</v>
      </c>
      <c r="D16" s="323"/>
      <c r="E16" s="256"/>
      <c r="F16" s="89">
        <f>F17+F47+F49</f>
        <v>1863154</v>
      </c>
      <c r="I16" s="80"/>
    </row>
    <row r="17" spans="1:9" ht="12.75" customHeight="1">
      <c r="A17" s="321"/>
      <c r="B17" s="291"/>
      <c r="C17" s="68" t="s">
        <v>37</v>
      </c>
      <c r="D17" s="235" t="s">
        <v>38</v>
      </c>
      <c r="E17" s="256"/>
      <c r="F17" s="90">
        <f>SUM(F18:F46)-F19</f>
        <v>1724254</v>
      </c>
      <c r="I17" s="80"/>
    </row>
    <row r="18" spans="1:9" ht="12.75" customHeight="1">
      <c r="A18" s="321"/>
      <c r="B18" s="324"/>
      <c r="C18" s="291"/>
      <c r="D18" s="24">
        <v>3020</v>
      </c>
      <c r="E18" s="133" t="s">
        <v>7</v>
      </c>
      <c r="F18" s="102">
        <v>7230</v>
      </c>
      <c r="I18" s="80"/>
    </row>
    <row r="19" spans="1:9" ht="12.75" customHeight="1">
      <c r="A19" s="321"/>
      <c r="B19" s="324"/>
      <c r="C19" s="324"/>
      <c r="D19" s="24"/>
      <c r="E19" s="133" t="s">
        <v>80</v>
      </c>
      <c r="F19" s="104">
        <v>7230</v>
      </c>
      <c r="I19" s="80"/>
    </row>
    <row r="20" spans="1:9" ht="12.75" customHeight="1">
      <c r="A20" s="321"/>
      <c r="B20" s="324"/>
      <c r="C20" s="324"/>
      <c r="D20" s="24">
        <v>4010</v>
      </c>
      <c r="E20" s="133" t="s">
        <v>8</v>
      </c>
      <c r="F20" s="102">
        <v>1081152</v>
      </c>
      <c r="I20" s="80"/>
    </row>
    <row r="21" spans="1:9" ht="12.75" customHeight="1">
      <c r="A21" s="321"/>
      <c r="B21" s="324"/>
      <c r="C21" s="324"/>
      <c r="D21" s="24">
        <v>4040</v>
      </c>
      <c r="E21" s="133" t="s">
        <v>9</v>
      </c>
      <c r="F21" s="102">
        <v>79690</v>
      </c>
      <c r="I21" s="80"/>
    </row>
    <row r="22" spans="1:9" ht="12.75" customHeight="1">
      <c r="A22" s="321"/>
      <c r="B22" s="324"/>
      <c r="C22" s="324"/>
      <c r="D22" s="24">
        <v>4110</v>
      </c>
      <c r="E22" s="133" t="s">
        <v>10</v>
      </c>
      <c r="F22" s="102">
        <v>183309</v>
      </c>
      <c r="I22" s="80"/>
    </row>
    <row r="23" spans="1:9" ht="12.75" customHeight="1">
      <c r="A23" s="321"/>
      <c r="B23" s="324"/>
      <c r="C23" s="324"/>
      <c r="D23" s="24">
        <v>4120</v>
      </c>
      <c r="E23" s="133" t="s">
        <v>11</v>
      </c>
      <c r="F23" s="102">
        <v>18984</v>
      </c>
      <c r="I23" s="80"/>
    </row>
    <row r="24" spans="1:9" ht="12.75" customHeight="1">
      <c r="A24" s="321"/>
      <c r="B24" s="324"/>
      <c r="C24" s="324"/>
      <c r="D24" s="24">
        <v>4140</v>
      </c>
      <c r="E24" s="133" t="s">
        <v>81</v>
      </c>
      <c r="F24" s="102">
        <v>0</v>
      </c>
      <c r="I24" s="80"/>
    </row>
    <row r="25" spans="1:9" ht="12.75" customHeight="1">
      <c r="A25" s="321"/>
      <c r="B25" s="324"/>
      <c r="C25" s="324"/>
      <c r="D25" s="24">
        <v>4210</v>
      </c>
      <c r="E25" s="133" t="s">
        <v>33</v>
      </c>
      <c r="F25" s="102">
        <v>21900</v>
      </c>
      <c r="I25" s="80"/>
    </row>
    <row r="26" spans="1:9" ht="12.75" customHeight="1">
      <c r="A26" s="321"/>
      <c r="B26" s="324"/>
      <c r="C26" s="324"/>
      <c r="D26" s="24">
        <v>4220</v>
      </c>
      <c r="E26" s="133" t="s">
        <v>59</v>
      </c>
      <c r="F26" s="102">
        <v>3859</v>
      </c>
      <c r="I26" s="80"/>
    </row>
    <row r="27" spans="1:9" ht="12.75" customHeight="1">
      <c r="A27" s="321"/>
      <c r="B27" s="324"/>
      <c r="C27" s="324"/>
      <c r="D27" s="24">
        <v>4240</v>
      </c>
      <c r="E27" s="133" t="s">
        <v>13</v>
      </c>
      <c r="F27" s="102">
        <v>4000</v>
      </c>
      <c r="I27" s="80"/>
    </row>
    <row r="28" spans="1:9" ht="12.75" customHeight="1">
      <c r="A28" s="321"/>
      <c r="B28" s="324"/>
      <c r="C28" s="324"/>
      <c r="D28" s="28">
        <v>4260</v>
      </c>
      <c r="E28" s="138" t="s">
        <v>34</v>
      </c>
      <c r="F28" s="105">
        <f>56459-50159</f>
        <v>6300</v>
      </c>
      <c r="I28" s="80"/>
    </row>
    <row r="29" spans="1:9" ht="12.75" customHeight="1">
      <c r="A29" s="321"/>
      <c r="B29" s="324"/>
      <c r="C29" s="324"/>
      <c r="D29" s="273"/>
      <c r="E29" s="138" t="s">
        <v>82</v>
      </c>
      <c r="F29" s="105"/>
      <c r="I29" s="80"/>
    </row>
    <row r="30" spans="1:9" ht="12.75" customHeight="1">
      <c r="A30" s="321"/>
      <c r="B30" s="324"/>
      <c r="C30" s="324"/>
      <c r="D30" s="274"/>
      <c r="E30" s="138" t="s">
        <v>83</v>
      </c>
      <c r="F30" s="105">
        <v>50159</v>
      </c>
      <c r="I30" s="80"/>
    </row>
    <row r="31" spans="1:9" ht="12.75" customHeight="1">
      <c r="A31" s="321"/>
      <c r="B31" s="324"/>
      <c r="C31" s="324"/>
      <c r="D31" s="28">
        <v>4280</v>
      </c>
      <c r="E31" s="138" t="s">
        <v>14</v>
      </c>
      <c r="F31" s="102">
        <v>2400</v>
      </c>
      <c r="I31" s="80"/>
    </row>
    <row r="32" spans="1:9" ht="12.75" customHeight="1">
      <c r="A32" s="321"/>
      <c r="B32" s="324"/>
      <c r="C32" s="324"/>
      <c r="D32" s="28">
        <v>4300</v>
      </c>
      <c r="E32" s="138" t="s">
        <v>15</v>
      </c>
      <c r="F32" s="106">
        <f>16000+10000+131-5951-480+7000</f>
        <v>26700</v>
      </c>
      <c r="I32" s="80"/>
    </row>
    <row r="33" spans="1:9" ht="12.75" customHeight="1">
      <c r="A33" s="321"/>
      <c r="B33" s="324"/>
      <c r="C33" s="324"/>
      <c r="D33" s="273"/>
      <c r="E33" s="170" t="s">
        <v>143</v>
      </c>
      <c r="F33" s="106">
        <f>500+800</f>
        <v>1300</v>
      </c>
      <c r="I33" s="80"/>
    </row>
    <row r="34" spans="1:9" ht="12.75" customHeight="1">
      <c r="A34" s="321"/>
      <c r="B34" s="324"/>
      <c r="C34" s="324"/>
      <c r="D34" s="275"/>
      <c r="E34" s="139" t="s">
        <v>17</v>
      </c>
      <c r="F34" s="106"/>
      <c r="I34" s="80"/>
    </row>
    <row r="35" spans="1:9" ht="12.75" customHeight="1">
      <c r="A35" s="321"/>
      <c r="B35" s="324"/>
      <c r="C35" s="324"/>
      <c r="D35" s="274"/>
      <c r="E35" s="139" t="s">
        <v>18</v>
      </c>
      <c r="F35" s="106">
        <v>4000</v>
      </c>
      <c r="I35" s="80"/>
    </row>
    <row r="36" spans="1:9" ht="12.75" customHeight="1">
      <c r="A36" s="321"/>
      <c r="B36" s="324"/>
      <c r="C36" s="324"/>
      <c r="D36" s="28">
        <v>4360</v>
      </c>
      <c r="E36" s="138" t="s">
        <v>19</v>
      </c>
      <c r="F36" s="106">
        <v>8400</v>
      </c>
      <c r="I36" s="80"/>
    </row>
    <row r="37" spans="1:9" ht="12.75" customHeight="1">
      <c r="A37" s="321"/>
      <c r="B37" s="324"/>
      <c r="C37" s="324"/>
      <c r="D37" s="273"/>
      <c r="E37" s="138" t="s">
        <v>20</v>
      </c>
      <c r="F37" s="171">
        <v>0</v>
      </c>
      <c r="I37" s="80"/>
    </row>
    <row r="38" spans="1:9" ht="12.75" customHeight="1">
      <c r="A38" s="321"/>
      <c r="B38" s="324"/>
      <c r="C38" s="324"/>
      <c r="D38" s="274"/>
      <c r="E38" s="138" t="s">
        <v>21</v>
      </c>
      <c r="F38" s="171"/>
      <c r="I38" s="80"/>
    </row>
    <row r="39" spans="1:9" ht="12.75" customHeight="1">
      <c r="A39" s="321"/>
      <c r="B39" s="324"/>
      <c r="C39" s="324"/>
      <c r="D39" s="24">
        <v>4400</v>
      </c>
      <c r="E39" s="6" t="s">
        <v>107</v>
      </c>
      <c r="F39" s="172">
        <f>170986-168264</f>
        <v>2722</v>
      </c>
      <c r="I39" s="80"/>
    </row>
    <row r="40" spans="1:9" ht="12.75" customHeight="1">
      <c r="A40" s="321"/>
      <c r="B40" s="324"/>
      <c r="C40" s="324"/>
      <c r="D40" s="273"/>
      <c r="E40" s="133" t="s">
        <v>144</v>
      </c>
      <c r="F40" s="102">
        <v>0</v>
      </c>
      <c r="I40" s="80"/>
    </row>
    <row r="41" spans="1:9" ht="12.75" customHeight="1">
      <c r="A41" s="321"/>
      <c r="B41" s="324"/>
      <c r="C41" s="324"/>
      <c r="D41" s="257"/>
      <c r="E41" s="133" t="s">
        <v>145</v>
      </c>
      <c r="F41" s="102">
        <v>168264</v>
      </c>
      <c r="I41" s="80"/>
    </row>
    <row r="42" spans="1:9" ht="12.75" customHeight="1">
      <c r="A42" s="321"/>
      <c r="B42" s="324"/>
      <c r="C42" s="324"/>
      <c r="D42" s="24">
        <v>4410</v>
      </c>
      <c r="E42" s="133" t="s">
        <v>23</v>
      </c>
      <c r="F42" s="102">
        <v>440</v>
      </c>
      <c r="I42" s="80"/>
    </row>
    <row r="43" spans="1:9" ht="12.75" customHeight="1">
      <c r="A43" s="321"/>
      <c r="B43" s="324"/>
      <c r="C43" s="324"/>
      <c r="D43" s="24">
        <v>4430</v>
      </c>
      <c r="E43" s="133" t="s">
        <v>24</v>
      </c>
      <c r="F43" s="102">
        <v>0</v>
      </c>
      <c r="I43" s="80"/>
    </row>
    <row r="44" spans="1:9" ht="12.75" customHeight="1">
      <c r="A44" s="321"/>
      <c r="B44" s="324"/>
      <c r="C44" s="324"/>
      <c r="D44" s="24">
        <v>4440</v>
      </c>
      <c r="E44" s="133" t="s">
        <v>25</v>
      </c>
      <c r="F44" s="102">
        <v>45875</v>
      </c>
      <c r="I44" s="80"/>
    </row>
    <row r="45" spans="1:9" ht="12.75" customHeight="1">
      <c r="A45" s="321"/>
      <c r="B45" s="324"/>
      <c r="C45" s="324"/>
      <c r="D45" s="39">
        <v>4520</v>
      </c>
      <c r="E45" s="25" t="s">
        <v>35</v>
      </c>
      <c r="F45" s="102">
        <v>2570</v>
      </c>
      <c r="I45" s="80"/>
    </row>
    <row r="46" spans="1:9" ht="12.75" customHeight="1">
      <c r="A46" s="321"/>
      <c r="B46" s="324"/>
      <c r="C46" s="325"/>
      <c r="D46" s="24">
        <v>4700</v>
      </c>
      <c r="E46" s="133" t="s">
        <v>114</v>
      </c>
      <c r="F46" s="102">
        <v>5000</v>
      </c>
      <c r="I46" s="80"/>
    </row>
    <row r="47" spans="1:9" ht="12.75" customHeight="1">
      <c r="A47" s="321"/>
      <c r="B47" s="324"/>
      <c r="C47" s="84" t="s">
        <v>27</v>
      </c>
      <c r="D47" s="226" t="s">
        <v>28</v>
      </c>
      <c r="E47" s="256"/>
      <c r="F47" s="90">
        <f>F48</f>
        <v>121900</v>
      </c>
      <c r="I47" s="80"/>
    </row>
    <row r="48" spans="1:9" ht="12.75" customHeight="1">
      <c r="A48" s="321"/>
      <c r="B48" s="324"/>
      <c r="C48" s="173"/>
      <c r="D48" s="31">
        <v>4270</v>
      </c>
      <c r="E48" s="143" t="s">
        <v>29</v>
      </c>
      <c r="F48" s="102">
        <v>121900</v>
      </c>
      <c r="I48" s="80"/>
    </row>
    <row r="49" spans="1:9" ht="17.25" customHeight="1">
      <c r="A49" s="321"/>
      <c r="B49" s="324"/>
      <c r="C49" s="84" t="s">
        <v>30</v>
      </c>
      <c r="D49" s="265" t="s">
        <v>31</v>
      </c>
      <c r="E49" s="327"/>
      <c r="F49" s="108">
        <f>F50</f>
        <v>17000</v>
      </c>
      <c r="I49" s="80"/>
    </row>
    <row r="50" spans="1:9" ht="12.75" customHeight="1">
      <c r="A50" s="321"/>
      <c r="B50" s="325"/>
      <c r="C50" s="174"/>
      <c r="D50" s="24">
        <v>4210</v>
      </c>
      <c r="E50" s="133" t="s">
        <v>33</v>
      </c>
      <c r="F50" s="102">
        <v>17000</v>
      </c>
      <c r="I50" s="80"/>
    </row>
    <row r="51" spans="1:9" ht="12.75" customHeight="1">
      <c r="A51" s="321"/>
      <c r="B51" s="86">
        <v>80146</v>
      </c>
      <c r="C51" s="232" t="s">
        <v>40</v>
      </c>
      <c r="D51" s="323"/>
      <c r="E51" s="256"/>
      <c r="F51" s="89">
        <f>F52</f>
        <v>2828</v>
      </c>
      <c r="I51" s="80"/>
    </row>
    <row r="52" spans="1:9" ht="20.25" customHeight="1">
      <c r="A52" s="321"/>
      <c r="B52" s="291"/>
      <c r="C52" s="68" t="s">
        <v>41</v>
      </c>
      <c r="D52" s="235" t="s">
        <v>40</v>
      </c>
      <c r="E52" s="326"/>
      <c r="F52" s="90">
        <f>SUM(F53:F53)</f>
        <v>2828</v>
      </c>
      <c r="I52" s="80"/>
    </row>
    <row r="53" spans="1:9" ht="15.75" customHeight="1">
      <c r="A53" s="321"/>
      <c r="B53" s="328"/>
      <c r="C53" s="111"/>
      <c r="D53" s="24">
        <v>4700</v>
      </c>
      <c r="E53" s="133" t="s">
        <v>44</v>
      </c>
      <c r="F53" s="102">
        <v>2828</v>
      </c>
      <c r="I53" s="80"/>
    </row>
    <row r="54" spans="1:9" ht="36.75" customHeight="1">
      <c r="A54" s="321"/>
      <c r="B54" s="86">
        <v>80149</v>
      </c>
      <c r="C54" s="232" t="s">
        <v>146</v>
      </c>
      <c r="D54" s="233"/>
      <c r="E54" s="234"/>
      <c r="F54" s="89">
        <f>F55</f>
        <v>15757</v>
      </c>
      <c r="I54" s="80"/>
    </row>
    <row r="55" spans="1:9" ht="12.75" customHeight="1">
      <c r="A55" s="321"/>
      <c r="B55" s="291"/>
      <c r="C55" s="68" t="s">
        <v>46</v>
      </c>
      <c r="D55" s="235" t="s">
        <v>47</v>
      </c>
      <c r="E55" s="250"/>
      <c r="F55" s="90">
        <f>SUM(F56:F62)</f>
        <v>15757</v>
      </c>
      <c r="I55" s="80"/>
    </row>
    <row r="56" spans="1:9" ht="12.75" customHeight="1">
      <c r="A56" s="321"/>
      <c r="B56" s="292"/>
      <c r="C56" s="291"/>
      <c r="D56" s="24">
        <v>4010</v>
      </c>
      <c r="E56" s="133" t="s">
        <v>8</v>
      </c>
      <c r="F56" s="102">
        <v>9980</v>
      </c>
      <c r="I56" s="80"/>
    </row>
    <row r="57" spans="1:9" ht="12.75" customHeight="1">
      <c r="A57" s="321"/>
      <c r="B57" s="292"/>
      <c r="C57" s="292"/>
      <c r="D57" s="24">
        <v>4040</v>
      </c>
      <c r="E57" s="133" t="s">
        <v>9</v>
      </c>
      <c r="F57" s="102">
        <v>664</v>
      </c>
      <c r="I57" s="80"/>
    </row>
    <row r="58" spans="1:9" ht="12.75" customHeight="1">
      <c r="A58" s="321"/>
      <c r="B58" s="292"/>
      <c r="C58" s="324"/>
      <c r="D58" s="24">
        <v>4110</v>
      </c>
      <c r="E58" s="133" t="s">
        <v>10</v>
      </c>
      <c r="F58" s="102">
        <v>1849</v>
      </c>
      <c r="I58" s="80"/>
    </row>
    <row r="59" spans="1:9" ht="12.75" customHeight="1">
      <c r="A59" s="321"/>
      <c r="B59" s="292"/>
      <c r="C59" s="324"/>
      <c r="D59" s="24">
        <v>4120</v>
      </c>
      <c r="E59" s="133" t="s">
        <v>11</v>
      </c>
      <c r="F59" s="102">
        <v>264</v>
      </c>
      <c r="I59" s="80"/>
    </row>
    <row r="60" spans="1:9" ht="12.75" customHeight="1">
      <c r="A60" s="321"/>
      <c r="B60" s="292"/>
      <c r="C60" s="324"/>
      <c r="D60" s="24">
        <v>4210</v>
      </c>
      <c r="E60" s="133" t="s">
        <v>33</v>
      </c>
      <c r="F60" s="102">
        <v>1000</v>
      </c>
      <c r="I60" s="80"/>
    </row>
    <row r="61" spans="1:9" ht="12.75" customHeight="1">
      <c r="A61" s="321"/>
      <c r="B61" s="292"/>
      <c r="C61" s="324"/>
      <c r="D61" s="24">
        <v>4240</v>
      </c>
      <c r="E61" s="133" t="s">
        <v>13</v>
      </c>
      <c r="F61" s="102">
        <v>2000</v>
      </c>
      <c r="I61" s="80"/>
    </row>
    <row r="62" spans="1:9" ht="12.75" customHeight="1">
      <c r="A62" s="321"/>
      <c r="B62" s="325"/>
      <c r="C62" s="325"/>
      <c r="D62" s="24">
        <v>4440</v>
      </c>
      <c r="E62" s="139" t="s">
        <v>25</v>
      </c>
      <c r="F62" s="102">
        <v>0</v>
      </c>
      <c r="I62" s="80"/>
    </row>
    <row r="63" spans="1:9" s="53" customFormat="1" ht="12.75" customHeight="1">
      <c r="A63" s="321"/>
      <c r="B63" s="79">
        <v>80195</v>
      </c>
      <c r="C63" s="230" t="s">
        <v>48</v>
      </c>
      <c r="D63" s="230"/>
      <c r="E63" s="231"/>
      <c r="F63" s="89">
        <f>F64</f>
        <v>6930</v>
      </c>
      <c r="I63" s="80"/>
    </row>
    <row r="64" spans="1:9" ht="12.75" customHeight="1">
      <c r="A64" s="321"/>
      <c r="B64" s="267"/>
      <c r="C64" s="68" t="s">
        <v>49</v>
      </c>
      <c r="D64" s="225" t="s">
        <v>50</v>
      </c>
      <c r="E64" s="226"/>
      <c r="F64" s="90">
        <f>F65</f>
        <v>6930</v>
      </c>
      <c r="I64" s="80"/>
    </row>
    <row r="65" spans="1:9" ht="12.75" customHeight="1">
      <c r="A65" s="322"/>
      <c r="B65" s="252"/>
      <c r="C65" s="51"/>
      <c r="D65" s="58">
        <v>4440</v>
      </c>
      <c r="E65" s="59" t="s">
        <v>51</v>
      </c>
      <c r="F65" s="26">
        <v>6930</v>
      </c>
      <c r="I65" s="80"/>
    </row>
    <row r="66" spans="1:9" ht="18" customHeight="1">
      <c r="A66" s="79">
        <v>854</v>
      </c>
      <c r="B66" s="249" t="s">
        <v>58</v>
      </c>
      <c r="C66" s="318"/>
      <c r="D66" s="318"/>
      <c r="E66" s="319"/>
      <c r="F66" s="89">
        <f>F67</f>
        <v>2000</v>
      </c>
      <c r="I66" s="80"/>
    </row>
    <row r="67" spans="1:9" ht="18" customHeight="1">
      <c r="A67" s="320"/>
      <c r="B67" s="175">
        <v>85415</v>
      </c>
      <c r="C67" s="231" t="s">
        <v>61</v>
      </c>
      <c r="D67" s="323"/>
      <c r="E67" s="256"/>
      <c r="F67" s="89">
        <f>F68+F71+F73</f>
        <v>2000</v>
      </c>
      <c r="I67" s="80"/>
    </row>
    <row r="68" spans="1:9" ht="18" customHeight="1">
      <c r="A68" s="321"/>
      <c r="B68" s="291"/>
      <c r="C68" s="64" t="s">
        <v>62</v>
      </c>
      <c r="D68" s="226" t="s">
        <v>63</v>
      </c>
      <c r="E68" s="326"/>
      <c r="F68" s="90">
        <f>F69+F70</f>
        <v>0</v>
      </c>
      <c r="I68" s="80"/>
    </row>
    <row r="69" spans="1:9" ht="23.25" customHeight="1">
      <c r="A69" s="321"/>
      <c r="B69" s="324"/>
      <c r="C69" s="291"/>
      <c r="D69" s="24">
        <v>3240</v>
      </c>
      <c r="E69" s="133" t="s">
        <v>64</v>
      </c>
      <c r="F69" s="26">
        <v>0</v>
      </c>
      <c r="I69" s="80"/>
    </row>
    <row r="70" spans="1:9" s="53" customFormat="1" ht="12.75" customHeight="1">
      <c r="A70" s="321"/>
      <c r="B70" s="324"/>
      <c r="C70" s="325"/>
      <c r="D70" s="24">
        <v>3260</v>
      </c>
      <c r="E70" s="133" t="s">
        <v>103</v>
      </c>
      <c r="F70" s="26">
        <v>0</v>
      </c>
      <c r="I70" s="80"/>
    </row>
    <row r="71" spans="1:9" s="92" customFormat="1" ht="12.75" customHeight="1">
      <c r="A71" s="321"/>
      <c r="B71" s="324"/>
      <c r="C71" s="64" t="s">
        <v>65</v>
      </c>
      <c r="D71" s="226" t="s">
        <v>66</v>
      </c>
      <c r="E71" s="256"/>
      <c r="F71" s="90">
        <f>F72</f>
        <v>2000</v>
      </c>
      <c r="I71" s="80"/>
    </row>
    <row r="72" spans="1:9" ht="23.25" customHeight="1">
      <c r="A72" s="321"/>
      <c r="B72" s="324"/>
      <c r="C72" s="111"/>
      <c r="D72" s="24">
        <v>3260</v>
      </c>
      <c r="E72" s="133" t="s">
        <v>104</v>
      </c>
      <c r="F72" s="26">
        <v>2000</v>
      </c>
      <c r="I72" s="80"/>
    </row>
    <row r="73" spans="1:9" ht="17.25" customHeight="1">
      <c r="A73" s="321"/>
      <c r="B73" s="324"/>
      <c r="C73" s="64" t="s">
        <v>68</v>
      </c>
      <c r="D73" s="226" t="s">
        <v>69</v>
      </c>
      <c r="E73" s="256"/>
      <c r="F73" s="90">
        <f>F74</f>
        <v>0</v>
      </c>
      <c r="I73" s="80"/>
    </row>
    <row r="74" spans="1:9" ht="12.75" customHeight="1">
      <c r="A74" s="321"/>
      <c r="B74" s="325"/>
      <c r="C74" s="111"/>
      <c r="D74" s="24">
        <v>3260</v>
      </c>
      <c r="E74" s="133" t="s">
        <v>70</v>
      </c>
      <c r="F74" s="26"/>
      <c r="I74" s="80"/>
    </row>
    <row r="75" spans="1:9" ht="17.25" customHeight="1">
      <c r="A75" s="321"/>
      <c r="B75" s="175">
        <v>85416</v>
      </c>
      <c r="C75" s="231" t="s">
        <v>71</v>
      </c>
      <c r="D75" s="323"/>
      <c r="E75" s="256"/>
      <c r="F75" s="89">
        <f>F76</f>
        <v>0</v>
      </c>
      <c r="I75" s="80"/>
    </row>
    <row r="76" spans="1:9" ht="12.75" customHeight="1">
      <c r="A76" s="321"/>
      <c r="B76" s="291"/>
      <c r="C76" s="87" t="s">
        <v>72</v>
      </c>
      <c r="D76" s="226" t="s">
        <v>73</v>
      </c>
      <c r="E76" s="256"/>
      <c r="F76" s="90">
        <f>F77</f>
        <v>0</v>
      </c>
      <c r="I76" s="80"/>
    </row>
    <row r="77" spans="1:9" ht="12.75" customHeight="1">
      <c r="A77" s="322"/>
      <c r="B77" s="325"/>
      <c r="C77" s="111"/>
      <c r="D77" s="24">
        <v>3240</v>
      </c>
      <c r="E77" s="133" t="s">
        <v>74</v>
      </c>
      <c r="F77" s="26">
        <v>0</v>
      </c>
      <c r="I77" s="80"/>
    </row>
    <row r="78" spans="1:9" ht="12.75" customHeight="1">
      <c r="A78" s="298" t="s">
        <v>75</v>
      </c>
      <c r="B78" s="279"/>
      <c r="C78" s="279"/>
      <c r="D78" s="279"/>
      <c r="E78" s="280"/>
      <c r="F78" s="89">
        <f>F15+F66</f>
        <v>1890669</v>
      </c>
      <c r="I78" s="80"/>
    </row>
    <row r="79" spans="1:9" s="53" customFormat="1" ht="12" hidden="1" customHeight="1">
      <c r="A79" s="176" t="s">
        <v>147</v>
      </c>
      <c r="B79"/>
      <c r="C79"/>
      <c r="D79"/>
      <c r="E79"/>
      <c r="F79" s="117"/>
      <c r="G79" s="177"/>
    </row>
    <row r="80" spans="1:9" s="53" customFormat="1" ht="12.6" hidden="1" customHeight="1">
      <c r="A80" s="92" t="s">
        <v>118</v>
      </c>
      <c r="B80" s="178">
        <v>0</v>
      </c>
      <c r="C80" s="176"/>
      <c r="D80"/>
      <c r="E80"/>
      <c r="F80" s="117"/>
      <c r="G80" s="177"/>
    </row>
    <row r="81" spans="1:8" s="53" customFormat="1" ht="12.6" hidden="1" customHeight="1">
      <c r="A81" s="176" t="s">
        <v>90</v>
      </c>
      <c r="B81" s="179">
        <f>B80</f>
        <v>0</v>
      </c>
      <c r="C81" s="176"/>
      <c r="D81"/>
      <c r="E81"/>
      <c r="F81" s="117"/>
      <c r="G81" s="177"/>
    </row>
    <row r="82" spans="1:8" s="53" customFormat="1" ht="12.6" hidden="1" customHeight="1">
      <c r="A82" s="176"/>
      <c r="B82" s="180"/>
      <c r="C82" s="176"/>
      <c r="D82"/>
      <c r="E82"/>
      <c r="F82" s="117"/>
      <c r="G82" s="177"/>
    </row>
    <row r="83" spans="1:8" s="53" customFormat="1" ht="12" hidden="1" customHeight="1">
      <c r="A83" s="176" t="s">
        <v>148</v>
      </c>
      <c r="B83"/>
      <c r="C83"/>
      <c r="D83"/>
      <c r="E83"/>
      <c r="F83" s="117"/>
      <c r="G83" s="177"/>
    </row>
    <row r="84" spans="1:8" s="53" customFormat="1" ht="12.6" hidden="1" customHeight="1">
      <c r="A84" s="92" t="s">
        <v>118</v>
      </c>
      <c r="B84" s="178">
        <v>0</v>
      </c>
      <c r="C84" s="176"/>
      <c r="D84"/>
      <c r="E84"/>
      <c r="F84" s="117"/>
      <c r="G84" s="177"/>
    </row>
    <row r="85" spans="1:8" s="53" customFormat="1" ht="12.6" hidden="1" customHeight="1">
      <c r="A85" s="176" t="s">
        <v>90</v>
      </c>
      <c r="B85" s="179">
        <f>B84</f>
        <v>0</v>
      </c>
      <c r="C85" s="176"/>
      <c r="D85"/>
      <c r="E85"/>
      <c r="F85" s="117"/>
      <c r="G85" s="177"/>
    </row>
    <row r="86" spans="1:8" s="53" customFormat="1" ht="12.6" hidden="1" customHeight="1">
      <c r="A86" s="176"/>
      <c r="B86" s="179"/>
      <c r="C86" s="176"/>
      <c r="D86"/>
      <c r="E86"/>
      <c r="F86" s="117"/>
      <c r="G86" s="177"/>
    </row>
    <row r="87" spans="1:8" s="53" customFormat="1" ht="12.6" hidden="1" customHeight="1">
      <c r="A87" s="176" t="s">
        <v>117</v>
      </c>
      <c r="B87"/>
      <c r="C87"/>
      <c r="D87"/>
      <c r="E87"/>
      <c r="F87" s="117"/>
      <c r="G87" s="177"/>
    </row>
    <row r="88" spans="1:8" s="53" customFormat="1" ht="12.6" hidden="1" customHeight="1">
      <c r="A88" s="92" t="s">
        <v>118</v>
      </c>
      <c r="B88" s="178">
        <v>0</v>
      </c>
      <c r="C88" s="176"/>
      <c r="D88"/>
      <c r="E88"/>
      <c r="F88" s="117"/>
      <c r="G88" s="177"/>
    </row>
    <row r="89" spans="1:8" s="53" customFormat="1" ht="12.6" hidden="1" customHeight="1">
      <c r="A89" s="176" t="s">
        <v>90</v>
      </c>
      <c r="B89" s="179">
        <f>B88</f>
        <v>0</v>
      </c>
      <c r="C89" s="176"/>
      <c r="D89"/>
      <c r="E89"/>
      <c r="F89" s="117"/>
      <c r="G89" s="177"/>
    </row>
    <row r="90" spans="1:8" s="53" customFormat="1" ht="12.6" hidden="1" customHeight="1">
      <c r="A90" s="176"/>
      <c r="B90" s="180"/>
      <c r="C90" s="176"/>
      <c r="D90"/>
      <c r="E90"/>
      <c r="F90" s="117"/>
      <c r="G90" s="177"/>
    </row>
    <row r="91" spans="1:8" s="53" customFormat="1" ht="12.6" hidden="1" customHeight="1">
      <c r="A91" s="125" t="s">
        <v>149</v>
      </c>
      <c r="B91"/>
      <c r="C91"/>
      <c r="D91"/>
      <c r="E91"/>
      <c r="F91" s="117"/>
      <c r="G91" s="177"/>
    </row>
    <row r="92" spans="1:8" s="53" customFormat="1" ht="12.6" hidden="1" customHeight="1">
      <c r="A92" s="126" t="s">
        <v>150</v>
      </c>
      <c r="B92"/>
      <c r="C92" s="127">
        <v>0</v>
      </c>
      <c r="D92" s="181" t="s">
        <v>151</v>
      </c>
      <c r="E92"/>
      <c r="F92" s="117"/>
      <c r="G92" s="177"/>
    </row>
    <row r="93" spans="1:8" s="53" customFormat="1" ht="12.6" hidden="1" customHeight="1">
      <c r="A93" s="126" t="s">
        <v>150</v>
      </c>
      <c r="B93"/>
      <c r="C93" s="127">
        <v>0</v>
      </c>
      <c r="D93" s="181" t="s">
        <v>152</v>
      </c>
      <c r="E93"/>
      <c r="F93" s="117"/>
      <c r="G93" s="177"/>
    </row>
    <row r="94" spans="1:8" s="53" customFormat="1" ht="12.6" hidden="1" customHeight="1">
      <c r="A94" s="126" t="s">
        <v>150</v>
      </c>
      <c r="B94"/>
      <c r="C94" s="127">
        <v>0</v>
      </c>
      <c r="D94" s="181" t="s">
        <v>153</v>
      </c>
      <c r="E94"/>
      <c r="F94" s="117"/>
      <c r="G94" s="177"/>
    </row>
    <row r="95" spans="1:8" ht="12.75" hidden="1" customHeight="1">
      <c r="A95" s="123" t="s">
        <v>119</v>
      </c>
      <c r="C95" s="124">
        <f>SUM(C92:C94)</f>
        <v>0</v>
      </c>
      <c r="F95" s="117"/>
    </row>
    <row r="96" spans="1:8">
      <c r="A96" s="118"/>
      <c r="B96" s="119"/>
      <c r="C96" s="120"/>
      <c r="D96" s="120"/>
      <c r="E96" s="120"/>
      <c r="F96" s="121"/>
      <c r="G96" s="182"/>
      <c r="H96" s="183"/>
    </row>
    <row r="97" spans="1:8">
      <c r="A97" s="118"/>
      <c r="B97" s="120"/>
      <c r="C97" s="184"/>
      <c r="D97" s="120"/>
      <c r="E97" s="120"/>
      <c r="F97" s="121"/>
      <c r="G97" s="182"/>
      <c r="H97" s="183"/>
    </row>
    <row r="98" spans="1:8">
      <c r="A98" s="118"/>
      <c r="B98" s="122"/>
      <c r="C98" s="185"/>
      <c r="D98" s="120"/>
      <c r="E98" s="120"/>
      <c r="F98" s="121"/>
      <c r="G98" s="182"/>
      <c r="H98" s="183"/>
    </row>
    <row r="99" spans="1:8" ht="12.75" customHeight="1">
      <c r="A99" s="123"/>
      <c r="C99" s="124"/>
      <c r="F99" s="117"/>
    </row>
    <row r="100" spans="1:8" ht="15">
      <c r="A100" s="186"/>
      <c r="B100" s="186"/>
      <c r="C100" s="186"/>
      <c r="D100" s="186"/>
      <c r="E100" s="186"/>
      <c r="F100" s="187"/>
    </row>
    <row r="101" spans="1:8">
      <c r="F101" s="93"/>
    </row>
    <row r="102" spans="1:8">
      <c r="F102" s="93"/>
    </row>
    <row r="103" spans="1:8">
      <c r="F103" s="93"/>
    </row>
    <row r="104" spans="1:8">
      <c r="F104" s="93"/>
    </row>
    <row r="105" spans="1:8">
      <c r="F105" s="93"/>
    </row>
    <row r="106" spans="1:8">
      <c r="F106" s="93"/>
    </row>
    <row r="107" spans="1:8">
      <c r="F107" s="93"/>
    </row>
    <row r="108" spans="1:8">
      <c r="F108" s="93"/>
    </row>
    <row r="109" spans="1:8">
      <c r="F109" s="93"/>
    </row>
    <row r="110" spans="1:8">
      <c r="F110" s="93"/>
    </row>
    <row r="111" spans="1:8">
      <c r="F111" s="93"/>
    </row>
    <row r="112" spans="1:8">
      <c r="F112" s="93"/>
    </row>
    <row r="113" spans="6:6">
      <c r="F113" s="93"/>
    </row>
    <row r="114" spans="6:6">
      <c r="F114" s="93"/>
    </row>
    <row r="115" spans="6:6">
      <c r="F115" s="93"/>
    </row>
    <row r="116" spans="6:6">
      <c r="F116" s="93"/>
    </row>
    <row r="117" spans="6:6">
      <c r="F117" s="93"/>
    </row>
    <row r="118" spans="6:6">
      <c r="F118" s="93"/>
    </row>
    <row r="119" spans="6:6">
      <c r="F119" s="93"/>
    </row>
    <row r="120" spans="6:6">
      <c r="F120" s="93"/>
    </row>
    <row r="121" spans="6:6">
      <c r="F121" s="93"/>
    </row>
    <row r="122" spans="6:6">
      <c r="F122" s="93"/>
    </row>
    <row r="123" spans="6:6">
      <c r="F123" s="93"/>
    </row>
    <row r="124" spans="6:6">
      <c r="F124" s="93"/>
    </row>
    <row r="125" spans="6:6">
      <c r="F125" s="93"/>
    </row>
    <row r="126" spans="6:6">
      <c r="F126" s="93"/>
    </row>
    <row r="127" spans="6:6">
      <c r="F127" s="93"/>
    </row>
    <row r="128" spans="6:6">
      <c r="F128" s="93"/>
    </row>
    <row r="129" spans="6:6">
      <c r="F129" s="93"/>
    </row>
    <row r="130" spans="6:6">
      <c r="F130" s="93"/>
    </row>
    <row r="131" spans="6:6">
      <c r="F131" s="93"/>
    </row>
    <row r="132" spans="6:6">
      <c r="F132" s="93"/>
    </row>
    <row r="133" spans="6:6">
      <c r="F133" s="93"/>
    </row>
    <row r="134" spans="6:6">
      <c r="F134" s="93"/>
    </row>
    <row r="135" spans="6:6">
      <c r="F135" s="93"/>
    </row>
    <row r="136" spans="6:6">
      <c r="F136" s="93"/>
    </row>
    <row r="137" spans="6:6">
      <c r="F137" s="93"/>
    </row>
    <row r="138" spans="6:6">
      <c r="F138" s="93"/>
    </row>
    <row r="139" spans="6:6">
      <c r="F139" s="93"/>
    </row>
    <row r="140" spans="6:6">
      <c r="F140" s="93"/>
    </row>
    <row r="141" spans="6:6">
      <c r="F141" s="93"/>
    </row>
    <row r="142" spans="6:6">
      <c r="F142" s="93"/>
    </row>
    <row r="143" spans="6:6">
      <c r="F143" s="93"/>
    </row>
    <row r="144" spans="6:6">
      <c r="F144" s="93"/>
    </row>
    <row r="145" spans="6:6">
      <c r="F145" s="93"/>
    </row>
    <row r="146" spans="6:6">
      <c r="F146" s="93"/>
    </row>
    <row r="147" spans="6:6">
      <c r="F147" s="93"/>
    </row>
    <row r="148" spans="6:6">
      <c r="F148" s="93"/>
    </row>
    <row r="149" spans="6:6">
      <c r="F149" s="93"/>
    </row>
    <row r="150" spans="6:6">
      <c r="F150" s="93"/>
    </row>
    <row r="151" spans="6:6">
      <c r="F151" s="93"/>
    </row>
    <row r="152" spans="6:6">
      <c r="F152" s="93"/>
    </row>
    <row r="153" spans="6:6">
      <c r="F153" s="93"/>
    </row>
    <row r="154" spans="6:6">
      <c r="F154" s="93"/>
    </row>
    <row r="155" spans="6:6">
      <c r="F155" s="93"/>
    </row>
    <row r="156" spans="6:6">
      <c r="F156" s="93"/>
    </row>
    <row r="157" spans="6:6">
      <c r="F157" s="93"/>
    </row>
  </sheetData>
  <mergeCells count="35">
    <mergeCell ref="A12:F12"/>
    <mergeCell ref="B15:E15"/>
    <mergeCell ref="A16:A65"/>
    <mergeCell ref="C16:E16"/>
    <mergeCell ref="B17:B50"/>
    <mergeCell ref="D17:E17"/>
    <mergeCell ref="C18:C46"/>
    <mergeCell ref="D29:D30"/>
    <mergeCell ref="D33:D35"/>
    <mergeCell ref="D37:D38"/>
    <mergeCell ref="B64:B65"/>
    <mergeCell ref="D64:E64"/>
    <mergeCell ref="D40:D41"/>
    <mergeCell ref="D47:E47"/>
    <mergeCell ref="D49:E49"/>
    <mergeCell ref="C51:E51"/>
    <mergeCell ref="B52:B53"/>
    <mergeCell ref="D52:E52"/>
    <mergeCell ref="C54:E54"/>
    <mergeCell ref="B55:B62"/>
    <mergeCell ref="D55:E55"/>
    <mergeCell ref="C56:C62"/>
    <mergeCell ref="C63:E63"/>
    <mergeCell ref="D76:E76"/>
    <mergeCell ref="A78:E78"/>
    <mergeCell ref="B66:E66"/>
    <mergeCell ref="A67:A77"/>
    <mergeCell ref="C67:E67"/>
    <mergeCell ref="B68:B74"/>
    <mergeCell ref="D68:E68"/>
    <mergeCell ref="C69:C70"/>
    <mergeCell ref="D71:E71"/>
    <mergeCell ref="D73:E73"/>
    <mergeCell ref="C75:E75"/>
    <mergeCell ref="B76:B77"/>
  </mergeCells>
  <pageMargins left="0.19685039370078741" right="0.19685039370078741" top="0.39370078740157483" bottom="0.19685039370078741" header="0.15748031496062992" footer="0.19685039370078741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view="pageBreakPreview" topLeftCell="A53" zoomScaleSheetLayoutView="100" workbookViewId="0">
      <selection sqref="A1:F85"/>
    </sheetView>
  </sheetViews>
  <sheetFormatPr defaultRowHeight="14.25"/>
  <cols>
    <col min="1" max="1" width="5.375" customWidth="1"/>
    <col min="2" max="2" width="7" customWidth="1"/>
    <col min="3" max="3" width="11.5" customWidth="1"/>
    <col min="4" max="4" width="6.625" customWidth="1"/>
    <col min="5" max="5" width="52.25" customWidth="1"/>
    <col min="6" max="6" width="12.875" customWidth="1"/>
    <col min="7" max="7" width="6.625" customWidth="1"/>
  </cols>
  <sheetData>
    <row r="1" spans="1:9" s="2" customFormat="1" ht="12.75">
      <c r="A1" s="1" t="s">
        <v>154</v>
      </c>
    </row>
    <row r="2" spans="1:9" s="2" customFormat="1" ht="12.75">
      <c r="A2" s="3" t="s">
        <v>155</v>
      </c>
    </row>
    <row r="3" spans="1:9" s="2" customFormat="1" ht="12.75">
      <c r="A3" s="3" t="s">
        <v>156</v>
      </c>
    </row>
    <row r="4" spans="1:9" ht="15">
      <c r="E4" s="4" t="s">
        <v>0</v>
      </c>
      <c r="F4" s="78">
        <v>44208</v>
      </c>
      <c r="G4" s="5"/>
    </row>
    <row r="5" spans="1:9" ht="15">
      <c r="E5" s="4"/>
      <c r="F5" s="78"/>
      <c r="G5" s="5"/>
    </row>
    <row r="6" spans="1:9">
      <c r="A6" s="6"/>
      <c r="F6" s="7"/>
    </row>
    <row r="7" spans="1:9">
      <c r="B7" s="8"/>
      <c r="E7" s="1" t="s">
        <v>76</v>
      </c>
      <c r="F7" s="9"/>
    </row>
    <row r="8" spans="1:9">
      <c r="E8" s="1" t="s">
        <v>77</v>
      </c>
      <c r="F8" s="10"/>
    </row>
    <row r="9" spans="1:9">
      <c r="E9" s="3" t="s">
        <v>78</v>
      </c>
      <c r="F9" s="10"/>
    </row>
    <row r="10" spans="1:9">
      <c r="E10" s="3" t="s">
        <v>79</v>
      </c>
      <c r="F10" s="10"/>
    </row>
    <row r="12" spans="1:9" ht="19.5" customHeight="1">
      <c r="A12" s="246" t="s">
        <v>111</v>
      </c>
      <c r="B12" s="246"/>
      <c r="C12" s="246"/>
      <c r="D12" s="246"/>
      <c r="E12" s="246"/>
      <c r="F12" s="246"/>
      <c r="G12" s="11"/>
    </row>
    <row r="13" spans="1:9" ht="12" customHeight="1">
      <c r="F13" s="188"/>
    </row>
    <row r="14" spans="1:9" ht="12.75" customHeight="1">
      <c r="A14" s="12" t="s">
        <v>1</v>
      </c>
      <c r="B14" s="12" t="s">
        <v>2</v>
      </c>
      <c r="C14" s="12" t="s">
        <v>3</v>
      </c>
      <c r="D14" s="12" t="s">
        <v>4</v>
      </c>
      <c r="E14" s="13" t="s">
        <v>5</v>
      </c>
      <c r="F14" s="12" t="s">
        <v>6</v>
      </c>
      <c r="I14" s="80"/>
    </row>
    <row r="15" spans="1:9" ht="12" customHeight="1">
      <c r="A15" s="79">
        <v>801</v>
      </c>
      <c r="B15" s="300" t="s">
        <v>32</v>
      </c>
      <c r="C15" s="300"/>
      <c r="D15" s="300"/>
      <c r="E15" s="278"/>
      <c r="F15" s="89">
        <f>F16+F50+F53+F61</f>
        <v>1896365</v>
      </c>
      <c r="I15" s="80"/>
    </row>
    <row r="16" spans="1:9" ht="12" customHeight="1">
      <c r="A16" s="320"/>
      <c r="B16" s="81">
        <v>80104</v>
      </c>
      <c r="C16" s="262" t="s">
        <v>36</v>
      </c>
      <c r="D16" s="263"/>
      <c r="E16" s="263"/>
      <c r="F16" s="89">
        <f>F17+F46+F48</f>
        <v>1798021</v>
      </c>
      <c r="I16" s="80"/>
    </row>
    <row r="17" spans="1:9" ht="12" customHeight="1">
      <c r="A17" s="321"/>
      <c r="B17" s="291"/>
      <c r="C17" s="68" t="s">
        <v>37</v>
      </c>
      <c r="D17" s="269" t="s">
        <v>38</v>
      </c>
      <c r="E17" s="333"/>
      <c r="F17" s="90">
        <f>SUM(F18:F45)-F19</f>
        <v>1776021</v>
      </c>
      <c r="I17" s="80"/>
    </row>
    <row r="18" spans="1:9" ht="12" customHeight="1">
      <c r="A18" s="321"/>
      <c r="B18" s="324"/>
      <c r="C18" s="291"/>
      <c r="D18" s="24">
        <v>3020</v>
      </c>
      <c r="E18" s="139" t="s">
        <v>7</v>
      </c>
      <c r="F18" s="134">
        <v>7530</v>
      </c>
      <c r="I18" s="80"/>
    </row>
    <row r="19" spans="1:9" ht="12" customHeight="1">
      <c r="A19" s="321"/>
      <c r="B19" s="324"/>
      <c r="C19" s="324"/>
      <c r="D19" s="24"/>
      <c r="E19" s="189" t="s">
        <v>80</v>
      </c>
      <c r="F19" s="136">
        <v>7530</v>
      </c>
      <c r="I19" s="80"/>
    </row>
    <row r="20" spans="1:9" ht="12" customHeight="1">
      <c r="A20" s="321"/>
      <c r="B20" s="324"/>
      <c r="C20" s="324"/>
      <c r="D20" s="24">
        <v>4010</v>
      </c>
      <c r="E20" s="139" t="s">
        <v>8</v>
      </c>
      <c r="F20" s="102">
        <v>1048446</v>
      </c>
      <c r="I20" s="80"/>
    </row>
    <row r="21" spans="1:9" ht="12" customHeight="1">
      <c r="A21" s="321"/>
      <c r="B21" s="324"/>
      <c r="C21" s="324"/>
      <c r="D21" s="24">
        <v>4040</v>
      </c>
      <c r="E21" s="139" t="s">
        <v>9</v>
      </c>
      <c r="F21" s="102">
        <v>86123</v>
      </c>
      <c r="I21" s="80"/>
    </row>
    <row r="22" spans="1:9" ht="12" customHeight="1">
      <c r="A22" s="321"/>
      <c r="B22" s="324"/>
      <c r="C22" s="324"/>
      <c r="D22" s="24">
        <v>4110</v>
      </c>
      <c r="E22" s="139" t="s">
        <v>10</v>
      </c>
      <c r="F22" s="102">
        <v>167040</v>
      </c>
      <c r="I22" s="80"/>
    </row>
    <row r="23" spans="1:9" ht="12" customHeight="1">
      <c r="A23" s="321"/>
      <c r="B23" s="324"/>
      <c r="C23" s="324"/>
      <c r="D23" s="24">
        <v>4120</v>
      </c>
      <c r="E23" s="139" t="s">
        <v>11</v>
      </c>
      <c r="F23" s="102">
        <v>15533</v>
      </c>
      <c r="I23" s="80"/>
    </row>
    <row r="24" spans="1:9" ht="12" customHeight="1">
      <c r="A24" s="321"/>
      <c r="B24" s="324"/>
      <c r="C24" s="324"/>
      <c r="D24" s="24">
        <v>4140</v>
      </c>
      <c r="E24" s="139" t="s">
        <v>81</v>
      </c>
      <c r="F24" s="102">
        <v>13212</v>
      </c>
      <c r="I24" s="80"/>
    </row>
    <row r="25" spans="1:9" ht="12" customHeight="1">
      <c r="A25" s="321"/>
      <c r="B25" s="324"/>
      <c r="C25" s="324"/>
      <c r="D25" s="24">
        <v>4210</v>
      </c>
      <c r="E25" s="139" t="s">
        <v>33</v>
      </c>
      <c r="F25" s="102">
        <v>17300</v>
      </c>
      <c r="I25" s="80"/>
    </row>
    <row r="26" spans="1:9" ht="12" customHeight="1">
      <c r="A26" s="321"/>
      <c r="B26" s="324"/>
      <c r="C26" s="324"/>
      <c r="D26" s="24">
        <v>4220</v>
      </c>
      <c r="E26" s="139" t="s">
        <v>59</v>
      </c>
      <c r="F26" s="102">
        <v>9345</v>
      </c>
      <c r="I26" s="80"/>
    </row>
    <row r="27" spans="1:9" ht="12" customHeight="1">
      <c r="A27" s="321"/>
      <c r="B27" s="324"/>
      <c r="C27" s="324"/>
      <c r="D27" s="24">
        <v>4240</v>
      </c>
      <c r="E27" s="139" t="s">
        <v>13</v>
      </c>
      <c r="F27" s="102">
        <v>15000</v>
      </c>
      <c r="I27" s="80"/>
    </row>
    <row r="28" spans="1:9" ht="12" customHeight="1">
      <c r="A28" s="321"/>
      <c r="B28" s="324"/>
      <c r="C28" s="324"/>
      <c r="D28" s="28">
        <v>4260</v>
      </c>
      <c r="E28" s="170" t="s">
        <v>34</v>
      </c>
      <c r="F28" s="102">
        <f>77159-67259</f>
        <v>9900</v>
      </c>
      <c r="I28" s="80"/>
    </row>
    <row r="29" spans="1:9" ht="12" customHeight="1">
      <c r="A29" s="321"/>
      <c r="B29" s="324"/>
      <c r="C29" s="324"/>
      <c r="D29" s="28"/>
      <c r="E29" s="170" t="s">
        <v>82</v>
      </c>
      <c r="F29" s="102"/>
      <c r="I29" s="80"/>
    </row>
    <row r="30" spans="1:9" ht="12" customHeight="1">
      <c r="A30" s="321"/>
      <c r="B30" s="324"/>
      <c r="C30" s="324"/>
      <c r="D30" s="28"/>
      <c r="E30" s="170" t="s">
        <v>83</v>
      </c>
      <c r="F30" s="102">
        <v>67259</v>
      </c>
      <c r="I30" s="80"/>
    </row>
    <row r="31" spans="1:9" ht="12" customHeight="1">
      <c r="A31" s="321"/>
      <c r="B31" s="324"/>
      <c r="C31" s="324"/>
      <c r="D31" s="28">
        <v>4280</v>
      </c>
      <c r="E31" s="170" t="s">
        <v>14</v>
      </c>
      <c r="F31" s="102">
        <v>2800</v>
      </c>
      <c r="I31" s="80"/>
    </row>
    <row r="32" spans="1:9" ht="12" customHeight="1">
      <c r="A32" s="321"/>
      <c r="B32" s="324"/>
      <c r="C32" s="324"/>
      <c r="D32" s="28">
        <v>4300</v>
      </c>
      <c r="E32" s="170" t="s">
        <v>15</v>
      </c>
      <c r="F32" s="102">
        <f>16500-6000</f>
        <v>10500</v>
      </c>
      <c r="I32" s="80"/>
    </row>
    <row r="33" spans="1:9" ht="12" customHeight="1">
      <c r="A33" s="321"/>
      <c r="B33" s="324"/>
      <c r="C33" s="324"/>
      <c r="D33" s="28"/>
      <c r="E33" s="139" t="s">
        <v>16</v>
      </c>
      <c r="F33" s="102">
        <v>0</v>
      </c>
      <c r="I33" s="80"/>
    </row>
    <row r="34" spans="1:9" ht="12" customHeight="1">
      <c r="A34" s="321"/>
      <c r="B34" s="324"/>
      <c r="C34" s="324"/>
      <c r="D34" s="28"/>
      <c r="E34" s="139" t="s">
        <v>17</v>
      </c>
      <c r="F34" s="102"/>
      <c r="I34" s="80"/>
    </row>
    <row r="35" spans="1:9" ht="12" customHeight="1">
      <c r="A35" s="321"/>
      <c r="B35" s="324"/>
      <c r="C35" s="324"/>
      <c r="D35" s="28"/>
      <c r="E35" s="139" t="s">
        <v>18</v>
      </c>
      <c r="F35" s="102">
        <v>6000</v>
      </c>
      <c r="I35" s="80"/>
    </row>
    <row r="36" spans="1:9" ht="12" customHeight="1">
      <c r="A36" s="321"/>
      <c r="B36" s="324"/>
      <c r="C36" s="324"/>
      <c r="D36" s="28">
        <v>4360</v>
      </c>
      <c r="E36" s="170" t="s">
        <v>19</v>
      </c>
      <c r="F36" s="102">
        <v>8200</v>
      </c>
      <c r="I36" s="80"/>
    </row>
    <row r="37" spans="1:9" ht="12" customHeight="1">
      <c r="A37" s="321"/>
      <c r="B37" s="324"/>
      <c r="C37" s="324"/>
      <c r="D37" s="28"/>
      <c r="E37" s="170" t="s">
        <v>157</v>
      </c>
      <c r="F37" s="102">
        <v>0</v>
      </c>
      <c r="I37" s="80"/>
    </row>
    <row r="38" spans="1:9" ht="12" customHeight="1">
      <c r="A38" s="321"/>
      <c r="B38" s="324"/>
      <c r="C38" s="324"/>
      <c r="D38" s="28"/>
      <c r="E38" s="170" t="s">
        <v>158</v>
      </c>
      <c r="F38" s="102"/>
      <c r="I38" s="80"/>
    </row>
    <row r="39" spans="1:9" ht="12" customHeight="1">
      <c r="A39" s="321"/>
      <c r="B39" s="324"/>
      <c r="C39" s="324"/>
      <c r="D39" s="24">
        <v>4400</v>
      </c>
      <c r="E39" s="139" t="s">
        <v>107</v>
      </c>
      <c r="F39" s="172">
        <f>230324-227000</f>
        <v>3324</v>
      </c>
      <c r="I39" s="80"/>
    </row>
    <row r="40" spans="1:9" ht="12" customHeight="1">
      <c r="A40" s="321"/>
      <c r="B40" s="324"/>
      <c r="C40" s="324"/>
      <c r="D40" s="24"/>
      <c r="E40" s="139" t="s">
        <v>159</v>
      </c>
      <c r="F40" s="102">
        <v>227000</v>
      </c>
      <c r="I40" s="80"/>
    </row>
    <row r="41" spans="1:9" ht="12" customHeight="1">
      <c r="A41" s="321"/>
      <c r="B41" s="324"/>
      <c r="C41" s="324"/>
      <c r="D41" s="24">
        <v>4410</v>
      </c>
      <c r="E41" s="139" t="s">
        <v>23</v>
      </c>
      <c r="F41" s="102">
        <v>440</v>
      </c>
      <c r="I41" s="80"/>
    </row>
    <row r="42" spans="1:9" ht="12" customHeight="1">
      <c r="A42" s="321"/>
      <c r="B42" s="324"/>
      <c r="C42" s="324"/>
      <c r="D42" s="24">
        <v>4430</v>
      </c>
      <c r="E42" s="139" t="s">
        <v>24</v>
      </c>
      <c r="F42" s="102">
        <v>0</v>
      </c>
      <c r="I42" s="80"/>
    </row>
    <row r="43" spans="1:9" ht="12" customHeight="1">
      <c r="A43" s="321"/>
      <c r="B43" s="324"/>
      <c r="C43" s="324"/>
      <c r="D43" s="24">
        <v>4440</v>
      </c>
      <c r="E43" s="139" t="s">
        <v>25</v>
      </c>
      <c r="F43" s="102">
        <v>57899</v>
      </c>
      <c r="I43" s="80"/>
    </row>
    <row r="44" spans="1:9" ht="12" customHeight="1">
      <c r="A44" s="321"/>
      <c r="B44" s="324"/>
      <c r="C44" s="324"/>
      <c r="D44" s="39">
        <v>4520</v>
      </c>
      <c r="E44" s="25" t="s">
        <v>35</v>
      </c>
      <c r="F44" s="102">
        <v>3000</v>
      </c>
      <c r="I44" s="80"/>
    </row>
    <row r="45" spans="1:9" ht="12" customHeight="1">
      <c r="A45" s="321"/>
      <c r="B45" s="324"/>
      <c r="C45" s="325"/>
      <c r="D45" s="24">
        <v>4700</v>
      </c>
      <c r="E45" s="139" t="s">
        <v>114</v>
      </c>
      <c r="F45" s="102">
        <v>170</v>
      </c>
      <c r="I45" s="80"/>
    </row>
    <row r="46" spans="1:9" ht="12" customHeight="1">
      <c r="A46" s="321"/>
      <c r="B46" s="324"/>
      <c r="C46" s="84" t="s">
        <v>27</v>
      </c>
      <c r="D46" s="272" t="s">
        <v>28</v>
      </c>
      <c r="E46" s="334"/>
      <c r="F46" s="90">
        <f>F47</f>
        <v>8000</v>
      </c>
      <c r="I46" s="80"/>
    </row>
    <row r="47" spans="1:9" ht="12" customHeight="1">
      <c r="A47" s="321"/>
      <c r="B47" s="324"/>
      <c r="C47" s="190"/>
      <c r="D47" s="24">
        <v>4270</v>
      </c>
      <c r="E47" s="143" t="s">
        <v>29</v>
      </c>
      <c r="F47" s="102">
        <v>8000</v>
      </c>
      <c r="I47" s="80"/>
    </row>
    <row r="48" spans="1:9" ht="13.5" customHeight="1">
      <c r="A48" s="321"/>
      <c r="B48" s="191"/>
      <c r="C48" s="84" t="s">
        <v>30</v>
      </c>
      <c r="D48" s="265" t="s">
        <v>31</v>
      </c>
      <c r="E48" s="327"/>
      <c r="F48" s="108">
        <f>F49</f>
        <v>14000</v>
      </c>
      <c r="I48" s="80"/>
    </row>
    <row r="49" spans="1:9" s="53" customFormat="1" ht="12" customHeight="1">
      <c r="A49" s="321"/>
      <c r="B49" s="191"/>
      <c r="C49" s="190"/>
      <c r="D49" s="24">
        <v>4210</v>
      </c>
      <c r="E49" s="139" t="s">
        <v>33</v>
      </c>
      <c r="F49" s="102">
        <v>14000</v>
      </c>
      <c r="I49" s="80"/>
    </row>
    <row r="50" spans="1:9" s="92" customFormat="1" ht="12.75" customHeight="1">
      <c r="A50" s="321"/>
      <c r="B50" s="86">
        <v>80146</v>
      </c>
      <c r="C50" s="258" t="s">
        <v>40</v>
      </c>
      <c r="D50" s="259"/>
      <c r="E50" s="259"/>
      <c r="F50" s="89">
        <f>F51</f>
        <v>3273</v>
      </c>
      <c r="I50" s="80"/>
    </row>
    <row r="51" spans="1:9" ht="18" customHeight="1">
      <c r="A51" s="321"/>
      <c r="B51" s="291"/>
      <c r="C51" s="68" t="s">
        <v>41</v>
      </c>
      <c r="D51" s="269" t="s">
        <v>40</v>
      </c>
      <c r="E51" s="333"/>
      <c r="F51" s="90">
        <f>SUM(F52:F52)</f>
        <v>3273</v>
      </c>
      <c r="I51" s="80"/>
    </row>
    <row r="52" spans="1:9" ht="15.75" customHeight="1">
      <c r="A52" s="321"/>
      <c r="B52" s="328"/>
      <c r="C52" s="111"/>
      <c r="D52" s="24">
        <v>4700</v>
      </c>
      <c r="E52" s="139" t="s">
        <v>44</v>
      </c>
      <c r="F52" s="102">
        <v>3273</v>
      </c>
      <c r="I52" s="80"/>
    </row>
    <row r="53" spans="1:9" ht="37.5" customHeight="1">
      <c r="A53" s="321"/>
      <c r="B53" s="86">
        <v>80149</v>
      </c>
      <c r="C53" s="232" t="s">
        <v>146</v>
      </c>
      <c r="D53" s="233"/>
      <c r="E53" s="234"/>
      <c r="F53" s="192">
        <f>F54</f>
        <v>67374</v>
      </c>
      <c r="I53" s="80"/>
    </row>
    <row r="54" spans="1:9" ht="26.25" customHeight="1">
      <c r="A54" s="321"/>
      <c r="B54" s="291"/>
      <c r="C54" s="68" t="s">
        <v>46</v>
      </c>
      <c r="D54" s="235" t="s">
        <v>47</v>
      </c>
      <c r="E54" s="250"/>
      <c r="F54" s="192">
        <f>SUM(F55:F60)</f>
        <v>67374</v>
      </c>
      <c r="I54" s="80"/>
    </row>
    <row r="55" spans="1:9" ht="16.5" customHeight="1">
      <c r="A55" s="321"/>
      <c r="B55" s="292"/>
      <c r="C55" s="291"/>
      <c r="D55" s="24">
        <v>4010</v>
      </c>
      <c r="E55" s="133" t="s">
        <v>8</v>
      </c>
      <c r="F55" s="105">
        <v>53756</v>
      </c>
      <c r="I55" s="80"/>
    </row>
    <row r="56" spans="1:9" ht="12" customHeight="1">
      <c r="A56" s="321"/>
      <c r="B56" s="292"/>
      <c r="C56" s="324"/>
      <c r="D56" s="24">
        <v>4110</v>
      </c>
      <c r="E56" s="133" t="s">
        <v>10</v>
      </c>
      <c r="F56" s="105">
        <v>9293</v>
      </c>
      <c r="I56" s="80"/>
    </row>
    <row r="57" spans="1:9" ht="12" customHeight="1">
      <c r="A57" s="321"/>
      <c r="B57" s="292"/>
      <c r="C57" s="324"/>
      <c r="D57" s="24">
        <v>4120</v>
      </c>
      <c r="E57" s="133" t="s">
        <v>11</v>
      </c>
      <c r="F57" s="105">
        <v>1325</v>
      </c>
      <c r="I57" s="80"/>
    </row>
    <row r="58" spans="1:9" ht="15.75" customHeight="1">
      <c r="A58" s="321"/>
      <c r="B58" s="292"/>
      <c r="C58" s="324"/>
      <c r="D58" s="24">
        <v>4210</v>
      </c>
      <c r="E58" s="133" t="s">
        <v>33</v>
      </c>
      <c r="F58" s="105">
        <v>1000</v>
      </c>
      <c r="I58" s="80"/>
    </row>
    <row r="59" spans="1:9" ht="15" customHeight="1">
      <c r="A59" s="321"/>
      <c r="B59" s="292"/>
      <c r="C59" s="324"/>
      <c r="D59" s="24">
        <v>4240</v>
      </c>
      <c r="E59" s="133" t="s">
        <v>13</v>
      </c>
      <c r="F59" s="105">
        <v>2000</v>
      </c>
      <c r="I59" s="80"/>
    </row>
    <row r="60" spans="1:9" ht="12.75" customHeight="1">
      <c r="A60" s="321"/>
      <c r="B60" s="325"/>
      <c r="C60" s="325"/>
      <c r="D60" s="24">
        <v>4440</v>
      </c>
      <c r="E60" s="139" t="s">
        <v>25</v>
      </c>
      <c r="F60" s="102">
        <v>0</v>
      </c>
      <c r="I60" s="80"/>
    </row>
    <row r="61" spans="1:9" ht="12" customHeight="1">
      <c r="A61" s="321"/>
      <c r="B61" s="79">
        <v>80195</v>
      </c>
      <c r="C61" s="230" t="s">
        <v>48</v>
      </c>
      <c r="D61" s="230"/>
      <c r="E61" s="231"/>
      <c r="F61" s="89">
        <f>SUM(F62+F66)</f>
        <v>27697</v>
      </c>
      <c r="I61" s="80"/>
    </row>
    <row r="62" spans="1:9" ht="12" customHeight="1">
      <c r="A62" s="321"/>
      <c r="B62" s="331"/>
      <c r="C62" s="253" t="s">
        <v>52</v>
      </c>
      <c r="D62" s="226" t="s">
        <v>101</v>
      </c>
      <c r="E62" s="332"/>
      <c r="F62" s="89">
        <f>SUM(F63:F65)</f>
        <v>15500</v>
      </c>
      <c r="I62" s="80"/>
    </row>
    <row r="63" spans="1:9" ht="12" customHeight="1">
      <c r="A63" s="321"/>
      <c r="B63" s="251"/>
      <c r="C63" s="254"/>
      <c r="D63" s="58">
        <v>4190</v>
      </c>
      <c r="E63" s="193" t="s">
        <v>102</v>
      </c>
      <c r="F63" s="194">
        <v>3000</v>
      </c>
      <c r="I63" s="80"/>
    </row>
    <row r="64" spans="1:9" ht="12" customHeight="1">
      <c r="A64" s="321"/>
      <c r="B64" s="251"/>
      <c r="C64" s="254"/>
      <c r="D64" s="58">
        <v>4210</v>
      </c>
      <c r="E64" s="193" t="s">
        <v>33</v>
      </c>
      <c r="F64" s="194">
        <v>2000</v>
      </c>
    </row>
    <row r="65" spans="1:6" ht="12" customHeight="1">
      <c r="A65" s="321"/>
      <c r="B65" s="251"/>
      <c r="C65" s="255"/>
      <c r="D65" s="58">
        <v>4300</v>
      </c>
      <c r="E65" s="193" t="s">
        <v>160</v>
      </c>
      <c r="F65" s="194">
        <v>10500</v>
      </c>
    </row>
    <row r="66" spans="1:6" ht="18" customHeight="1">
      <c r="A66" s="321"/>
      <c r="B66" s="251"/>
      <c r="C66" s="68" t="s">
        <v>49</v>
      </c>
      <c r="D66" s="225" t="s">
        <v>50</v>
      </c>
      <c r="E66" s="226"/>
      <c r="F66" s="90">
        <f>F67</f>
        <v>12197</v>
      </c>
    </row>
    <row r="67" spans="1:6" ht="14.25" customHeight="1">
      <c r="A67" s="322"/>
      <c r="B67" s="252"/>
      <c r="C67" s="51"/>
      <c r="D67" s="58">
        <v>4440</v>
      </c>
      <c r="E67" s="59" t="s">
        <v>51</v>
      </c>
      <c r="F67" s="194">
        <v>12197</v>
      </c>
    </row>
    <row r="68" spans="1:6" ht="16.5" customHeight="1">
      <c r="A68" s="79">
        <v>854</v>
      </c>
      <c r="B68" s="300" t="s">
        <v>58</v>
      </c>
      <c r="C68" s="300"/>
      <c r="D68" s="300"/>
      <c r="E68" s="278"/>
      <c r="F68" s="89">
        <f>F69+F77</f>
        <v>5000</v>
      </c>
    </row>
    <row r="69" spans="1:6" ht="16.5" customHeight="1">
      <c r="A69" s="320"/>
      <c r="B69" s="175">
        <v>85415</v>
      </c>
      <c r="C69" s="270" t="s">
        <v>61</v>
      </c>
      <c r="D69" s="270"/>
      <c r="E69" s="262"/>
      <c r="F69" s="89">
        <f>F70+F73+F75</f>
        <v>5000</v>
      </c>
    </row>
    <row r="70" spans="1:6" ht="18" customHeight="1">
      <c r="A70" s="321"/>
      <c r="B70" s="291"/>
      <c r="C70" s="64" t="s">
        <v>62</v>
      </c>
      <c r="D70" s="271" t="s">
        <v>63</v>
      </c>
      <c r="E70" s="272"/>
      <c r="F70" s="90">
        <f>F71+F72</f>
        <v>0</v>
      </c>
    </row>
    <row r="71" spans="1:6" ht="26.25" customHeight="1">
      <c r="A71" s="321"/>
      <c r="B71" s="324"/>
      <c r="C71" s="329"/>
      <c r="D71" s="39">
        <v>3240</v>
      </c>
      <c r="E71" s="139" t="s">
        <v>64</v>
      </c>
      <c r="F71" s="26">
        <v>0</v>
      </c>
    </row>
    <row r="72" spans="1:6" ht="13.5" customHeight="1">
      <c r="A72" s="321"/>
      <c r="B72" s="324"/>
      <c r="C72" s="330"/>
      <c r="D72" s="39">
        <v>3260</v>
      </c>
      <c r="E72" s="139" t="s">
        <v>103</v>
      </c>
      <c r="F72" s="26">
        <v>0</v>
      </c>
    </row>
    <row r="73" spans="1:6" ht="11.25" customHeight="1">
      <c r="A73" s="321"/>
      <c r="B73" s="324"/>
      <c r="C73" s="64" t="s">
        <v>65</v>
      </c>
      <c r="D73" s="271" t="s">
        <v>66</v>
      </c>
      <c r="E73" s="272"/>
      <c r="F73" s="90">
        <f>F74</f>
        <v>5000</v>
      </c>
    </row>
    <row r="74" spans="1:6" ht="27" customHeight="1">
      <c r="A74" s="321"/>
      <c r="B74" s="324"/>
      <c r="C74" s="94"/>
      <c r="D74" s="24">
        <v>3260</v>
      </c>
      <c r="E74" s="139" t="s">
        <v>104</v>
      </c>
      <c r="F74" s="26">
        <v>5000</v>
      </c>
    </row>
    <row r="75" spans="1:6" ht="14.25" customHeight="1">
      <c r="A75" s="321"/>
      <c r="B75" s="324"/>
      <c r="C75" s="64" t="s">
        <v>68</v>
      </c>
      <c r="D75" s="268" t="s">
        <v>69</v>
      </c>
      <c r="E75" s="269"/>
      <c r="F75" s="90">
        <f>F76</f>
        <v>0</v>
      </c>
    </row>
    <row r="76" spans="1:6">
      <c r="A76" s="321"/>
      <c r="B76" s="325"/>
      <c r="C76" s="111"/>
      <c r="D76" s="24">
        <v>3260</v>
      </c>
      <c r="E76" s="139" t="s">
        <v>70</v>
      </c>
      <c r="F76" s="26">
        <v>0</v>
      </c>
    </row>
    <row r="77" spans="1:6" ht="14.25" customHeight="1">
      <c r="A77" s="321"/>
      <c r="B77" s="175">
        <v>85416</v>
      </c>
      <c r="C77" s="270" t="s">
        <v>71</v>
      </c>
      <c r="D77" s="270"/>
      <c r="E77" s="262"/>
      <c r="F77" s="89">
        <f>F78</f>
        <v>0</v>
      </c>
    </row>
    <row r="78" spans="1:6" ht="14.25" customHeight="1">
      <c r="A78" s="321"/>
      <c r="B78" s="291"/>
      <c r="C78" s="87" t="s">
        <v>72</v>
      </c>
      <c r="D78" s="271" t="s">
        <v>73</v>
      </c>
      <c r="E78" s="272"/>
      <c r="F78" s="90">
        <f>F79</f>
        <v>0</v>
      </c>
    </row>
    <row r="79" spans="1:6">
      <c r="A79" s="322"/>
      <c r="B79" s="325"/>
      <c r="C79" s="94"/>
      <c r="D79" s="24">
        <v>3240</v>
      </c>
      <c r="E79" s="139" t="s">
        <v>74</v>
      </c>
      <c r="F79" s="26">
        <v>0</v>
      </c>
    </row>
    <row r="80" spans="1:6">
      <c r="A80" s="298" t="s">
        <v>75</v>
      </c>
      <c r="B80" s="279"/>
      <c r="C80" s="279"/>
      <c r="D80" s="279"/>
      <c r="E80" s="279"/>
      <c r="F80" s="89">
        <f>F15+F68</f>
        <v>1901365</v>
      </c>
    </row>
    <row r="81" spans="1:6" ht="15">
      <c r="A81" s="195" t="s">
        <v>161</v>
      </c>
      <c r="B81" s="196"/>
      <c r="C81" s="196"/>
      <c r="F81" s="93"/>
    </row>
    <row r="82" spans="1:6">
      <c r="A82" s="6" t="s">
        <v>93</v>
      </c>
      <c r="B82" s="197">
        <v>3000</v>
      </c>
      <c r="F82" s="93"/>
    </row>
    <row r="83" spans="1:6">
      <c r="A83" s="6" t="s">
        <v>94</v>
      </c>
      <c r="B83" s="197">
        <v>2000</v>
      </c>
      <c r="F83" s="93"/>
    </row>
    <row r="84" spans="1:6">
      <c r="A84" s="6" t="s">
        <v>91</v>
      </c>
      <c r="B84" s="197">
        <v>10500</v>
      </c>
      <c r="F84" s="93"/>
    </row>
    <row r="85" spans="1:6">
      <c r="A85" s="6" t="s">
        <v>89</v>
      </c>
      <c r="B85" s="197">
        <f>SUM(B82:B84)</f>
        <v>15500</v>
      </c>
      <c r="F85" s="93"/>
    </row>
    <row r="86" spans="1:6">
      <c r="F86" s="93"/>
    </row>
    <row r="87" spans="1:6">
      <c r="F87" s="93"/>
    </row>
    <row r="88" spans="1:6">
      <c r="F88" s="93"/>
    </row>
    <row r="89" spans="1:6">
      <c r="F89" s="93"/>
    </row>
    <row r="90" spans="1:6">
      <c r="F90" s="93"/>
    </row>
    <row r="91" spans="1:6">
      <c r="F91" s="93"/>
    </row>
    <row r="92" spans="1:6">
      <c r="F92" s="93"/>
    </row>
    <row r="93" spans="1:6">
      <c r="F93" s="93"/>
    </row>
    <row r="94" spans="1:6">
      <c r="F94" s="93"/>
    </row>
    <row r="95" spans="1:6">
      <c r="F95" s="93"/>
    </row>
    <row r="96" spans="1:6">
      <c r="F96" s="93"/>
    </row>
    <row r="97" spans="6:6">
      <c r="F97" s="93"/>
    </row>
    <row r="98" spans="6:6">
      <c r="F98" s="93"/>
    </row>
    <row r="99" spans="6:6">
      <c r="F99" s="93"/>
    </row>
    <row r="100" spans="6:6">
      <c r="F100" s="93"/>
    </row>
    <row r="101" spans="6:6">
      <c r="F101" s="93"/>
    </row>
    <row r="102" spans="6:6">
      <c r="F102" s="93"/>
    </row>
    <row r="103" spans="6:6">
      <c r="F103" s="93"/>
    </row>
    <row r="104" spans="6:6">
      <c r="F104" s="93"/>
    </row>
    <row r="105" spans="6:6">
      <c r="F105" s="93"/>
    </row>
    <row r="106" spans="6:6">
      <c r="F106" s="93"/>
    </row>
    <row r="107" spans="6:6">
      <c r="F107" s="93"/>
    </row>
    <row r="108" spans="6:6">
      <c r="F108" s="93"/>
    </row>
    <row r="109" spans="6:6">
      <c r="F109" s="93"/>
    </row>
    <row r="110" spans="6:6">
      <c r="F110" s="93"/>
    </row>
    <row r="111" spans="6:6">
      <c r="F111" s="93"/>
    </row>
    <row r="112" spans="6:6">
      <c r="F112" s="93"/>
    </row>
    <row r="113" spans="6:6">
      <c r="F113" s="93"/>
    </row>
    <row r="114" spans="6:6">
      <c r="F114" s="93"/>
    </row>
    <row r="115" spans="6:6">
      <c r="F115" s="93"/>
    </row>
    <row r="116" spans="6:6">
      <c r="F116" s="93"/>
    </row>
    <row r="117" spans="6:6">
      <c r="F117" s="93"/>
    </row>
    <row r="118" spans="6:6">
      <c r="F118" s="93"/>
    </row>
    <row r="119" spans="6:6">
      <c r="F119" s="93"/>
    </row>
    <row r="120" spans="6:6">
      <c r="F120" s="93"/>
    </row>
    <row r="121" spans="6:6">
      <c r="F121" s="93"/>
    </row>
    <row r="122" spans="6:6">
      <c r="F122" s="93"/>
    </row>
    <row r="123" spans="6:6">
      <c r="F123" s="93"/>
    </row>
  </sheetData>
  <mergeCells count="33">
    <mergeCell ref="A12:F12"/>
    <mergeCell ref="B15:E15"/>
    <mergeCell ref="A16:A67"/>
    <mergeCell ref="C16:E16"/>
    <mergeCell ref="B17:B47"/>
    <mergeCell ref="D17:E17"/>
    <mergeCell ref="C18:C45"/>
    <mergeCell ref="D46:E46"/>
    <mergeCell ref="D48:E48"/>
    <mergeCell ref="C50:E50"/>
    <mergeCell ref="B68:E68"/>
    <mergeCell ref="B51:B52"/>
    <mergeCell ref="D51:E51"/>
    <mergeCell ref="C53:E53"/>
    <mergeCell ref="B54:B60"/>
    <mergeCell ref="D54:E54"/>
    <mergeCell ref="C55:C60"/>
    <mergeCell ref="C61:E61"/>
    <mergeCell ref="B62:B67"/>
    <mergeCell ref="C62:C65"/>
    <mergeCell ref="D62:E62"/>
    <mergeCell ref="D66:E66"/>
    <mergeCell ref="A80:E80"/>
    <mergeCell ref="A69:A79"/>
    <mergeCell ref="C69:E69"/>
    <mergeCell ref="B70:B76"/>
    <mergeCell ref="D70:E70"/>
    <mergeCell ref="C71:C72"/>
    <mergeCell ref="D73:E73"/>
    <mergeCell ref="D75:E75"/>
    <mergeCell ref="C77:E77"/>
    <mergeCell ref="B78:B79"/>
    <mergeCell ref="D78:E78"/>
  </mergeCells>
  <pageMargins left="0.19685039370078741" right="0.19685039370078741" top="0.39370078740157483" bottom="0.19685039370078741" header="0.31496062992125984" footer="0.31496062992125984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view="pageBreakPreview" topLeftCell="A66" zoomScaleSheetLayoutView="100" workbookViewId="0">
      <selection sqref="A1:F83"/>
    </sheetView>
  </sheetViews>
  <sheetFormatPr defaultRowHeight="14.25"/>
  <cols>
    <col min="1" max="1" width="5.375" customWidth="1"/>
    <col min="2" max="2" width="6.75" customWidth="1"/>
    <col min="3" max="3" width="11.875" customWidth="1"/>
    <col min="4" max="4" width="6.625" customWidth="1"/>
    <col min="5" max="5" width="49.5" customWidth="1"/>
    <col min="6" max="6" width="13" customWidth="1"/>
    <col min="7" max="7" width="6.625" customWidth="1"/>
  </cols>
  <sheetData>
    <row r="1" spans="1:9" s="2" customFormat="1" ht="12.75">
      <c r="A1" s="1" t="s">
        <v>162</v>
      </c>
    </row>
    <row r="2" spans="1:9" s="2" customFormat="1" ht="12.75">
      <c r="A2" s="3" t="s">
        <v>163</v>
      </c>
    </row>
    <row r="3" spans="1:9" s="2" customFormat="1" ht="12.75">
      <c r="A3" s="3" t="s">
        <v>164</v>
      </c>
    </row>
    <row r="4" spans="1:9" ht="15">
      <c r="E4" s="4" t="s">
        <v>0</v>
      </c>
      <c r="F4" s="78">
        <v>44208</v>
      </c>
      <c r="G4" s="5"/>
    </row>
    <row r="5" spans="1:9" ht="15">
      <c r="E5" s="4"/>
      <c r="F5" s="78"/>
      <c r="G5" s="5"/>
    </row>
    <row r="6" spans="1:9">
      <c r="A6" s="6"/>
      <c r="F6" s="7"/>
    </row>
    <row r="7" spans="1:9">
      <c r="B7" s="8"/>
      <c r="E7" s="1" t="s">
        <v>76</v>
      </c>
      <c r="F7" s="9"/>
    </row>
    <row r="8" spans="1:9">
      <c r="E8" s="1" t="s">
        <v>77</v>
      </c>
      <c r="F8" s="10"/>
    </row>
    <row r="9" spans="1:9">
      <c r="E9" s="3" t="s">
        <v>78</v>
      </c>
      <c r="F9" s="10"/>
    </row>
    <row r="10" spans="1:9">
      <c r="E10" s="3" t="s">
        <v>79</v>
      </c>
      <c r="F10" s="10"/>
    </row>
    <row r="12" spans="1:9" ht="19.5" customHeight="1">
      <c r="A12" s="246" t="s">
        <v>111</v>
      </c>
      <c r="B12" s="246"/>
      <c r="C12" s="246"/>
      <c r="D12" s="246"/>
      <c r="E12" s="246"/>
      <c r="F12" s="246"/>
      <c r="G12" s="11"/>
    </row>
    <row r="14" spans="1:9" ht="12.6" customHeight="1">
      <c r="A14" s="12" t="s">
        <v>1</v>
      </c>
      <c r="B14" s="12" t="s">
        <v>2</v>
      </c>
      <c r="C14" s="12" t="s">
        <v>3</v>
      </c>
      <c r="D14" s="12" t="s">
        <v>4</v>
      </c>
      <c r="E14" s="13" t="s">
        <v>5</v>
      </c>
      <c r="F14" s="12" t="s">
        <v>6</v>
      </c>
    </row>
    <row r="15" spans="1:9" s="53" customFormat="1" ht="12.6" customHeight="1">
      <c r="A15" s="79">
        <v>801</v>
      </c>
      <c r="B15" s="300" t="s">
        <v>32</v>
      </c>
      <c r="C15" s="300"/>
      <c r="D15" s="300"/>
      <c r="E15" s="278"/>
      <c r="F15" s="18">
        <f>F16+F51+F54+F63</f>
        <v>1495669</v>
      </c>
      <c r="I15" s="80"/>
    </row>
    <row r="16" spans="1:9" s="53" customFormat="1" ht="12.6" customHeight="1">
      <c r="A16" s="97"/>
      <c r="B16" s="81">
        <v>80104</v>
      </c>
      <c r="C16" s="262" t="s">
        <v>36</v>
      </c>
      <c r="D16" s="263"/>
      <c r="E16" s="264"/>
      <c r="F16" s="18">
        <f>F17+F47+F49</f>
        <v>1451493</v>
      </c>
      <c r="I16" s="80"/>
    </row>
    <row r="17" spans="1:9" ht="12.6" customHeight="1">
      <c r="A17" s="98"/>
      <c r="B17" s="99"/>
      <c r="C17" s="68" t="s">
        <v>37</v>
      </c>
      <c r="D17" s="269" t="s">
        <v>38</v>
      </c>
      <c r="E17" s="268"/>
      <c r="F17" s="90">
        <f>SUM(F18:F46)-F19</f>
        <v>1429803</v>
      </c>
      <c r="I17" s="80"/>
    </row>
    <row r="18" spans="1:9" ht="12.6" customHeight="1">
      <c r="A18" s="98"/>
      <c r="B18" s="100"/>
      <c r="C18" s="101"/>
      <c r="D18" s="24">
        <v>3020</v>
      </c>
      <c r="E18" s="133" t="s">
        <v>7</v>
      </c>
      <c r="F18" s="102">
        <f>F19</f>
        <v>3800</v>
      </c>
      <c r="I18" s="80"/>
    </row>
    <row r="19" spans="1:9" ht="12.6" customHeight="1">
      <c r="A19" s="98"/>
      <c r="B19" s="100"/>
      <c r="C19" s="103"/>
      <c r="D19" s="24"/>
      <c r="E19" s="135" t="s">
        <v>80</v>
      </c>
      <c r="F19" s="104">
        <v>3800</v>
      </c>
      <c r="I19" s="80"/>
    </row>
    <row r="20" spans="1:9" ht="12.6" customHeight="1">
      <c r="A20" s="98"/>
      <c r="B20" s="100"/>
      <c r="C20" s="103"/>
      <c r="D20" s="24">
        <v>4010</v>
      </c>
      <c r="E20" s="133" t="s">
        <v>8</v>
      </c>
      <c r="F20" s="102">
        <v>996955</v>
      </c>
      <c r="I20" s="80"/>
    </row>
    <row r="21" spans="1:9" ht="12.6" customHeight="1">
      <c r="A21" s="98"/>
      <c r="B21" s="100"/>
      <c r="C21" s="103"/>
      <c r="D21" s="24">
        <v>4040</v>
      </c>
      <c r="E21" s="133" t="s">
        <v>9</v>
      </c>
      <c r="F21" s="102">
        <v>78070</v>
      </c>
      <c r="I21" s="80"/>
    </row>
    <row r="22" spans="1:9" ht="12.6" customHeight="1">
      <c r="A22" s="98"/>
      <c r="B22" s="100"/>
      <c r="C22" s="103"/>
      <c r="D22" s="24">
        <v>4110</v>
      </c>
      <c r="E22" s="133" t="s">
        <v>10</v>
      </c>
      <c r="F22" s="102">
        <v>176066</v>
      </c>
      <c r="I22" s="80"/>
    </row>
    <row r="23" spans="1:9" ht="12.6" customHeight="1">
      <c r="A23" s="98"/>
      <c r="B23" s="100"/>
      <c r="C23" s="103"/>
      <c r="D23" s="24">
        <v>4120</v>
      </c>
      <c r="E23" s="133" t="s">
        <v>11</v>
      </c>
      <c r="F23" s="102">
        <v>11908</v>
      </c>
      <c r="I23" s="80"/>
    </row>
    <row r="24" spans="1:9" ht="12.6" customHeight="1">
      <c r="A24" s="98"/>
      <c r="B24" s="100"/>
      <c r="C24" s="103"/>
      <c r="D24" s="24">
        <v>4140</v>
      </c>
      <c r="E24" s="133" t="s">
        <v>81</v>
      </c>
      <c r="F24" s="102">
        <v>0</v>
      </c>
      <c r="I24" s="80"/>
    </row>
    <row r="25" spans="1:9" ht="12.6" customHeight="1">
      <c r="A25" s="98"/>
      <c r="B25" s="100"/>
      <c r="C25" s="103"/>
      <c r="D25" s="24">
        <v>4210</v>
      </c>
      <c r="E25" s="133" t="s">
        <v>33</v>
      </c>
      <c r="F25" s="102">
        <v>13490</v>
      </c>
      <c r="I25" s="80"/>
    </row>
    <row r="26" spans="1:9" ht="12.6" customHeight="1">
      <c r="A26" s="98"/>
      <c r="B26" s="100"/>
      <c r="C26" s="103"/>
      <c r="D26" s="24">
        <v>4220</v>
      </c>
      <c r="E26" s="133" t="s">
        <v>165</v>
      </c>
      <c r="F26" s="102">
        <v>5704</v>
      </c>
      <c r="I26" s="80"/>
    </row>
    <row r="27" spans="1:9" ht="12.6" customHeight="1">
      <c r="A27" s="98"/>
      <c r="B27" s="100"/>
      <c r="C27" s="103"/>
      <c r="D27" s="24">
        <v>4240</v>
      </c>
      <c r="E27" s="133" t="s">
        <v>13</v>
      </c>
      <c r="F27" s="102">
        <v>4000</v>
      </c>
      <c r="I27" s="80"/>
    </row>
    <row r="28" spans="1:9" ht="12.6" customHeight="1">
      <c r="A28" s="98"/>
      <c r="B28" s="100"/>
      <c r="C28" s="103"/>
      <c r="D28" s="28">
        <v>4260</v>
      </c>
      <c r="E28" s="138" t="s">
        <v>34</v>
      </c>
      <c r="F28" s="105"/>
      <c r="I28" s="80"/>
    </row>
    <row r="29" spans="1:9" ht="12.6" customHeight="1">
      <c r="A29" s="98"/>
      <c r="B29" s="100"/>
      <c r="C29" s="103"/>
      <c r="D29" s="28"/>
      <c r="E29" s="138" t="s">
        <v>82</v>
      </c>
      <c r="F29" s="105"/>
      <c r="I29" s="80"/>
    </row>
    <row r="30" spans="1:9" ht="12.6" customHeight="1">
      <c r="A30" s="98"/>
      <c r="B30" s="100"/>
      <c r="C30" s="103"/>
      <c r="D30" s="28"/>
      <c r="E30" s="138" t="s">
        <v>83</v>
      </c>
      <c r="F30" s="105">
        <v>47350</v>
      </c>
      <c r="I30" s="80"/>
    </row>
    <row r="31" spans="1:9" ht="12.6" customHeight="1">
      <c r="A31" s="98"/>
      <c r="B31" s="100"/>
      <c r="C31" s="103"/>
      <c r="D31" s="28">
        <v>4280</v>
      </c>
      <c r="E31" s="138" t="s">
        <v>14</v>
      </c>
      <c r="F31" s="105">
        <v>1600</v>
      </c>
      <c r="I31" s="80"/>
    </row>
    <row r="32" spans="1:9" ht="12.6" customHeight="1">
      <c r="A32" s="98"/>
      <c r="B32" s="100"/>
      <c r="C32" s="103"/>
      <c r="D32" s="28">
        <v>4300</v>
      </c>
      <c r="E32" s="138" t="s">
        <v>15</v>
      </c>
      <c r="F32" s="105">
        <v>16000</v>
      </c>
      <c r="I32" s="80"/>
    </row>
    <row r="33" spans="1:9" ht="12.6" customHeight="1">
      <c r="A33" s="98"/>
      <c r="B33" s="100"/>
      <c r="C33" s="103"/>
      <c r="D33" s="28"/>
      <c r="E33" s="139" t="s">
        <v>84</v>
      </c>
      <c r="F33" s="105">
        <v>1300</v>
      </c>
      <c r="I33" s="80"/>
    </row>
    <row r="34" spans="1:9" ht="12.6" customHeight="1">
      <c r="A34" s="98"/>
      <c r="B34" s="100"/>
      <c r="C34" s="103"/>
      <c r="D34" s="28"/>
      <c r="E34" s="139" t="s">
        <v>17</v>
      </c>
      <c r="F34" s="105"/>
      <c r="I34" s="80"/>
    </row>
    <row r="35" spans="1:9" ht="12.6" customHeight="1">
      <c r="A35" s="98"/>
      <c r="B35" s="100"/>
      <c r="C35" s="103"/>
      <c r="D35" s="28"/>
      <c r="E35" s="139" t="s">
        <v>18</v>
      </c>
      <c r="F35" s="105">
        <v>3900</v>
      </c>
      <c r="I35" s="80"/>
    </row>
    <row r="36" spans="1:9" ht="12.6" customHeight="1">
      <c r="A36" s="98"/>
      <c r="B36" s="100"/>
      <c r="C36" s="103"/>
      <c r="D36" s="28">
        <v>4360</v>
      </c>
      <c r="E36" s="138" t="s">
        <v>19</v>
      </c>
      <c r="F36" s="105">
        <v>9200</v>
      </c>
      <c r="I36" s="80"/>
    </row>
    <row r="37" spans="1:9" ht="12.6" customHeight="1">
      <c r="A37" s="98"/>
      <c r="B37" s="100"/>
      <c r="C37" s="103"/>
      <c r="D37" s="28"/>
      <c r="E37" s="138" t="s">
        <v>157</v>
      </c>
      <c r="F37" s="105">
        <v>0</v>
      </c>
      <c r="I37" s="80"/>
    </row>
    <row r="38" spans="1:9" ht="12.6" customHeight="1">
      <c r="A38" s="98"/>
      <c r="B38" s="100"/>
      <c r="C38" s="103"/>
      <c r="D38" s="28"/>
      <c r="E38" s="138" t="s">
        <v>158</v>
      </c>
      <c r="F38" s="198"/>
      <c r="I38" s="80"/>
    </row>
    <row r="39" spans="1:9" ht="12.6" customHeight="1">
      <c r="A39" s="98"/>
      <c r="B39" s="100"/>
      <c r="C39" s="103"/>
      <c r="D39" s="28">
        <v>4390</v>
      </c>
      <c r="E39" s="138" t="s">
        <v>22</v>
      </c>
      <c r="F39" s="102">
        <v>0</v>
      </c>
      <c r="I39" s="80"/>
    </row>
    <row r="40" spans="1:9" ht="12.6" customHeight="1">
      <c r="A40" s="98"/>
      <c r="B40" s="100"/>
      <c r="C40" s="103"/>
      <c r="D40" s="24">
        <v>4400</v>
      </c>
      <c r="E40" s="133" t="s">
        <v>124</v>
      </c>
      <c r="F40" s="102">
        <v>0</v>
      </c>
      <c r="I40" s="80"/>
    </row>
    <row r="41" spans="1:9" ht="12.6" customHeight="1">
      <c r="A41" s="98"/>
      <c r="B41" s="100"/>
      <c r="C41" s="103"/>
      <c r="D41" s="24">
        <v>4410</v>
      </c>
      <c r="E41" s="133" t="s">
        <v>23</v>
      </c>
      <c r="F41" s="102">
        <v>440</v>
      </c>
      <c r="I41" s="80"/>
    </row>
    <row r="42" spans="1:9" ht="12.6" customHeight="1">
      <c r="A42" s="98"/>
      <c r="B42" s="100"/>
      <c r="C42" s="103"/>
      <c r="D42" s="24">
        <v>4430</v>
      </c>
      <c r="E42" s="133" t="s">
        <v>24</v>
      </c>
      <c r="F42" s="102">
        <v>0</v>
      </c>
      <c r="I42" s="80"/>
    </row>
    <row r="43" spans="1:9" ht="12.6" customHeight="1">
      <c r="A43" s="98"/>
      <c r="B43" s="100"/>
      <c r="C43" s="103"/>
      <c r="D43" s="24">
        <v>4440</v>
      </c>
      <c r="E43" s="133" t="s">
        <v>25</v>
      </c>
      <c r="F43" s="102">
        <v>48465</v>
      </c>
      <c r="I43" s="80"/>
    </row>
    <row r="44" spans="1:9" ht="12.6" customHeight="1">
      <c r="A44" s="98"/>
      <c r="B44" s="100"/>
      <c r="C44" s="103"/>
      <c r="D44" s="39">
        <v>4520</v>
      </c>
      <c r="E44" s="25" t="s">
        <v>35</v>
      </c>
      <c r="F44" s="102">
        <v>8455</v>
      </c>
      <c r="I44" s="80"/>
    </row>
    <row r="45" spans="1:9" ht="12.6" customHeight="1">
      <c r="A45" s="98"/>
      <c r="B45" s="100"/>
      <c r="C45" s="103"/>
      <c r="D45" s="39">
        <v>4610</v>
      </c>
      <c r="E45" s="25" t="s">
        <v>166</v>
      </c>
      <c r="F45" s="102"/>
      <c r="I45" s="80"/>
    </row>
    <row r="46" spans="1:9" ht="12.6" customHeight="1">
      <c r="A46" s="98"/>
      <c r="B46" s="100"/>
      <c r="C46" s="103"/>
      <c r="D46" s="24">
        <v>4700</v>
      </c>
      <c r="E46" s="133" t="s">
        <v>114</v>
      </c>
      <c r="F46" s="102">
        <v>3100</v>
      </c>
      <c r="I46" s="80"/>
    </row>
    <row r="47" spans="1:9" ht="12.6" customHeight="1">
      <c r="A47" s="98"/>
      <c r="B47" s="100"/>
      <c r="C47" s="84" t="s">
        <v>27</v>
      </c>
      <c r="D47" s="272" t="s">
        <v>28</v>
      </c>
      <c r="E47" s="271"/>
      <c r="F47" s="90">
        <f>F48</f>
        <v>7800</v>
      </c>
      <c r="I47" s="80"/>
    </row>
    <row r="48" spans="1:9" ht="12.6" customHeight="1">
      <c r="A48" s="98"/>
      <c r="B48" s="100"/>
      <c r="C48" s="190"/>
      <c r="D48" s="24">
        <v>4270</v>
      </c>
      <c r="E48" s="143" t="s">
        <v>98</v>
      </c>
      <c r="F48" s="102">
        <v>7800</v>
      </c>
      <c r="I48" s="80"/>
    </row>
    <row r="49" spans="1:9" s="53" customFormat="1" ht="12.6" customHeight="1">
      <c r="A49" s="98"/>
      <c r="B49" s="100"/>
      <c r="C49" s="84" t="s">
        <v>30</v>
      </c>
      <c r="D49" s="265" t="s">
        <v>167</v>
      </c>
      <c r="E49" s="335"/>
      <c r="F49" s="108">
        <f>F50</f>
        <v>13890</v>
      </c>
      <c r="I49" s="80"/>
    </row>
    <row r="50" spans="1:9" s="53" customFormat="1" ht="12.6" customHeight="1">
      <c r="A50" s="98"/>
      <c r="B50" s="100"/>
      <c r="C50" s="190"/>
      <c r="D50" s="24">
        <v>4210</v>
      </c>
      <c r="E50" s="133" t="s">
        <v>33</v>
      </c>
      <c r="F50" s="102">
        <v>13890</v>
      </c>
      <c r="I50" s="80"/>
    </row>
    <row r="51" spans="1:9" s="53" customFormat="1" ht="15" customHeight="1">
      <c r="A51" s="110"/>
      <c r="B51" s="86">
        <v>80146</v>
      </c>
      <c r="C51" s="258" t="s">
        <v>40</v>
      </c>
      <c r="D51" s="259"/>
      <c r="E51" s="260"/>
      <c r="F51" s="89">
        <f>F52</f>
        <v>2864</v>
      </c>
      <c r="I51" s="80"/>
    </row>
    <row r="52" spans="1:9" s="53" customFormat="1" ht="15.75" customHeight="1">
      <c r="A52" s="98"/>
      <c r="B52" s="100"/>
      <c r="C52" s="68" t="s">
        <v>41</v>
      </c>
      <c r="D52" s="269" t="s">
        <v>40</v>
      </c>
      <c r="E52" s="268"/>
      <c r="F52" s="90">
        <f>SUM(F53:F53)</f>
        <v>2864</v>
      </c>
      <c r="I52" s="80"/>
    </row>
    <row r="53" spans="1:9" s="53" customFormat="1" ht="16.5" customHeight="1">
      <c r="A53" s="98"/>
      <c r="B53" s="100"/>
      <c r="C53" s="111"/>
      <c r="D53" s="24">
        <v>4700</v>
      </c>
      <c r="E53" s="133" t="s">
        <v>44</v>
      </c>
      <c r="F53" s="102">
        <v>2864</v>
      </c>
      <c r="I53" s="80"/>
    </row>
    <row r="54" spans="1:9" s="53" customFormat="1" ht="39.75" customHeight="1">
      <c r="A54" s="98"/>
      <c r="B54" s="86">
        <v>80149</v>
      </c>
      <c r="C54" s="232" t="s">
        <v>168</v>
      </c>
      <c r="D54" s="233"/>
      <c r="E54" s="234"/>
      <c r="F54" s="89">
        <f>F55</f>
        <v>35317</v>
      </c>
      <c r="I54" s="80"/>
    </row>
    <row r="55" spans="1:9" s="53" customFormat="1" ht="12.6" customHeight="1">
      <c r="A55" s="98"/>
      <c r="B55" s="100"/>
      <c r="C55" s="68" t="s">
        <v>46</v>
      </c>
      <c r="D55" s="235" t="s">
        <v>47</v>
      </c>
      <c r="E55" s="236"/>
      <c r="F55" s="90">
        <f>SUM(F56:F62)</f>
        <v>35317</v>
      </c>
      <c r="I55" s="80"/>
    </row>
    <row r="56" spans="1:9" s="53" customFormat="1" ht="12.6" customHeight="1">
      <c r="A56" s="98"/>
      <c r="B56" s="100"/>
      <c r="C56" s="111"/>
      <c r="D56" s="24">
        <v>4010</v>
      </c>
      <c r="E56" s="133" t="s">
        <v>8</v>
      </c>
      <c r="F56" s="26">
        <v>26981</v>
      </c>
      <c r="I56" s="80"/>
    </row>
    <row r="57" spans="1:9" s="53" customFormat="1" ht="12.6" customHeight="1">
      <c r="A57" s="98"/>
      <c r="B57" s="100"/>
      <c r="C57" s="111"/>
      <c r="D57" s="24">
        <v>4040</v>
      </c>
      <c r="E57" s="133" t="s">
        <v>9</v>
      </c>
      <c r="F57" s="26">
        <v>0</v>
      </c>
      <c r="I57" s="80"/>
    </row>
    <row r="58" spans="1:9" s="53" customFormat="1" ht="12.6" customHeight="1">
      <c r="A58" s="98"/>
      <c r="B58" s="100"/>
      <c r="C58" s="111"/>
      <c r="D58" s="24">
        <v>4110</v>
      </c>
      <c r="E58" s="133" t="s">
        <v>100</v>
      </c>
      <c r="F58" s="26">
        <v>4670</v>
      </c>
      <c r="I58" s="80"/>
    </row>
    <row r="59" spans="1:9" s="53" customFormat="1" ht="12.6" customHeight="1">
      <c r="A59" s="98"/>
      <c r="B59" s="100"/>
      <c r="C59" s="111"/>
      <c r="D59" s="24">
        <v>4120</v>
      </c>
      <c r="E59" s="133" t="s">
        <v>11</v>
      </c>
      <c r="F59" s="102">
        <v>666</v>
      </c>
      <c r="I59" s="80"/>
    </row>
    <row r="60" spans="1:9" s="53" customFormat="1" ht="12.6" customHeight="1">
      <c r="A60" s="98"/>
      <c r="B60" s="100"/>
      <c r="C60" s="111"/>
      <c r="D60" s="24">
        <v>4210</v>
      </c>
      <c r="E60" s="133" t="s">
        <v>33</v>
      </c>
      <c r="F60" s="102">
        <v>1000</v>
      </c>
      <c r="I60" s="80"/>
    </row>
    <row r="61" spans="1:9" s="53" customFormat="1" ht="13.5" customHeight="1">
      <c r="A61" s="98"/>
      <c r="B61" s="100"/>
      <c r="C61" s="111"/>
      <c r="D61" s="24">
        <v>4240</v>
      </c>
      <c r="E61" s="133" t="s">
        <v>13</v>
      </c>
      <c r="F61" s="102">
        <v>2000</v>
      </c>
      <c r="I61" s="80"/>
    </row>
    <row r="62" spans="1:9" s="53" customFormat="1" ht="15.75" customHeight="1">
      <c r="A62" s="98"/>
      <c r="B62" s="100"/>
      <c r="C62" s="111"/>
      <c r="D62" s="24">
        <v>4440</v>
      </c>
      <c r="E62" s="133" t="s">
        <v>25</v>
      </c>
      <c r="F62" s="102">
        <v>0</v>
      </c>
      <c r="I62" s="80"/>
    </row>
    <row r="63" spans="1:9" s="53" customFormat="1" ht="12" customHeight="1">
      <c r="A63" s="98"/>
      <c r="B63" s="79">
        <v>80195</v>
      </c>
      <c r="C63" s="270" t="s">
        <v>48</v>
      </c>
      <c r="D63" s="270"/>
      <c r="E63" s="262"/>
      <c r="F63" s="89">
        <f>F66+F64</f>
        <v>5995</v>
      </c>
      <c r="I63" s="80"/>
    </row>
    <row r="64" spans="1:9" ht="12.6" customHeight="1">
      <c r="A64" s="98"/>
      <c r="B64" s="34"/>
      <c r="C64" s="87" t="s">
        <v>49</v>
      </c>
      <c r="D64" s="225" t="s">
        <v>50</v>
      </c>
      <c r="E64" s="226"/>
      <c r="F64" s="90">
        <f>F65</f>
        <v>5995</v>
      </c>
      <c r="I64" s="80"/>
    </row>
    <row r="65" spans="1:9" ht="12.6" customHeight="1">
      <c r="A65" s="98"/>
      <c r="B65" s="34"/>
      <c r="C65" s="51"/>
      <c r="D65" s="58">
        <v>4440</v>
      </c>
      <c r="E65" s="59" t="s">
        <v>169</v>
      </c>
      <c r="F65" s="26">
        <v>5995</v>
      </c>
      <c r="I65" s="80"/>
    </row>
    <row r="66" spans="1:9" ht="21" customHeight="1">
      <c r="A66" s="98"/>
      <c r="B66" s="166"/>
      <c r="C66" s="84" t="s">
        <v>52</v>
      </c>
      <c r="D66" s="244" t="s">
        <v>53</v>
      </c>
      <c r="E66" s="245"/>
      <c r="F66" s="89">
        <f>SUM(F67:F70)</f>
        <v>0</v>
      </c>
      <c r="I66" s="80"/>
    </row>
    <row r="67" spans="1:9" s="53" customFormat="1" ht="12.6" customHeight="1">
      <c r="A67" s="98"/>
      <c r="B67" s="199"/>
      <c r="C67" s="200"/>
      <c r="D67" s="39">
        <v>4110</v>
      </c>
      <c r="E67" s="133" t="s">
        <v>42</v>
      </c>
      <c r="F67" s="201">
        <v>0</v>
      </c>
      <c r="I67" s="80"/>
    </row>
    <row r="68" spans="1:9" s="92" customFormat="1" ht="12.6" customHeight="1">
      <c r="A68" s="98"/>
      <c r="B68" s="199"/>
      <c r="C68" s="202"/>
      <c r="D68" s="39">
        <v>4120</v>
      </c>
      <c r="E68" s="133" t="s">
        <v>43</v>
      </c>
      <c r="F68" s="201">
        <v>0</v>
      </c>
      <c r="I68" s="80"/>
    </row>
    <row r="69" spans="1:9" ht="12.6" customHeight="1">
      <c r="A69" s="98"/>
      <c r="B69" s="199"/>
      <c r="C69" s="202"/>
      <c r="D69" s="39">
        <v>4170</v>
      </c>
      <c r="E69" s="133" t="s">
        <v>54</v>
      </c>
      <c r="F69" s="201">
        <v>0</v>
      </c>
      <c r="I69" s="80"/>
    </row>
    <row r="70" spans="1:9" ht="15.75" customHeight="1">
      <c r="A70" s="98"/>
      <c r="B70" s="199"/>
      <c r="C70" s="202"/>
      <c r="D70" s="24">
        <v>4210</v>
      </c>
      <c r="E70" s="133" t="s">
        <v>33</v>
      </c>
      <c r="F70" s="201">
        <v>0</v>
      </c>
      <c r="I70" s="80"/>
    </row>
    <row r="71" spans="1:9" ht="12" customHeight="1">
      <c r="A71" s="79">
        <v>854</v>
      </c>
      <c r="B71" s="300" t="s">
        <v>58</v>
      </c>
      <c r="C71" s="300"/>
      <c r="D71" s="300"/>
      <c r="E71" s="278"/>
      <c r="F71" s="89">
        <f>F72+F80</f>
        <v>2000</v>
      </c>
      <c r="G71" s="203"/>
      <c r="I71" s="80"/>
    </row>
    <row r="72" spans="1:9" ht="12" customHeight="1">
      <c r="A72" s="110"/>
      <c r="B72" s="175">
        <v>85415</v>
      </c>
      <c r="C72" s="270" t="s">
        <v>61</v>
      </c>
      <c r="D72" s="270"/>
      <c r="E72" s="262"/>
      <c r="F72" s="89">
        <f>F73+F76+F78</f>
        <v>2000</v>
      </c>
      <c r="G72" s="204"/>
      <c r="I72" s="80"/>
    </row>
    <row r="73" spans="1:9" ht="14.25" customHeight="1">
      <c r="A73" s="112"/>
      <c r="B73" s="103"/>
      <c r="C73" s="64" t="s">
        <v>62</v>
      </c>
      <c r="D73" s="271" t="s">
        <v>63</v>
      </c>
      <c r="E73" s="272"/>
      <c r="F73" s="90">
        <f>F74+F75</f>
        <v>0</v>
      </c>
      <c r="G73" s="204"/>
      <c r="I73" s="80"/>
    </row>
    <row r="74" spans="1:9" ht="22.5" customHeight="1">
      <c r="A74" s="112"/>
      <c r="B74" s="103"/>
      <c r="C74" s="99"/>
      <c r="D74" s="24">
        <v>3240</v>
      </c>
      <c r="E74" s="133" t="s">
        <v>64</v>
      </c>
      <c r="F74" s="26">
        <v>0</v>
      </c>
      <c r="G74" s="204"/>
      <c r="I74" s="80"/>
    </row>
    <row r="75" spans="1:9" ht="12.6" customHeight="1">
      <c r="A75" s="112"/>
      <c r="B75" s="103"/>
      <c r="C75" s="113"/>
      <c r="D75" s="24">
        <v>3260</v>
      </c>
      <c r="E75" s="133" t="s">
        <v>103</v>
      </c>
      <c r="F75" s="26">
        <v>0</v>
      </c>
      <c r="I75" s="80"/>
    </row>
    <row r="76" spans="1:9" ht="12.6" customHeight="1">
      <c r="A76" s="112"/>
      <c r="B76" s="103"/>
      <c r="C76" s="64" t="s">
        <v>65</v>
      </c>
      <c r="D76" s="271" t="s">
        <v>66</v>
      </c>
      <c r="E76" s="272"/>
      <c r="F76" s="90">
        <f>F77</f>
        <v>2000</v>
      </c>
      <c r="I76" s="80"/>
    </row>
    <row r="77" spans="1:9" ht="23.25" customHeight="1">
      <c r="A77" s="112"/>
      <c r="B77" s="103"/>
      <c r="C77" s="111"/>
      <c r="D77" s="24">
        <v>3260</v>
      </c>
      <c r="E77" s="133" t="s">
        <v>67</v>
      </c>
      <c r="F77" s="26">
        <v>2000</v>
      </c>
      <c r="I77" s="80"/>
    </row>
    <row r="78" spans="1:9" ht="12.75" customHeight="1">
      <c r="A78" s="112"/>
      <c r="B78" s="103"/>
      <c r="C78" s="64" t="s">
        <v>68</v>
      </c>
      <c r="D78" s="268" t="s">
        <v>69</v>
      </c>
      <c r="E78" s="269"/>
      <c r="F78" s="90">
        <f>F79</f>
        <v>0</v>
      </c>
      <c r="I78" s="80"/>
    </row>
    <row r="79" spans="1:9" ht="12.75" customHeight="1">
      <c r="A79" s="112"/>
      <c r="B79" s="205"/>
      <c r="C79" s="111"/>
      <c r="D79" s="24">
        <v>3260</v>
      </c>
      <c r="E79" s="133" t="s">
        <v>70</v>
      </c>
      <c r="F79" s="26">
        <v>0</v>
      </c>
      <c r="I79" s="80"/>
    </row>
    <row r="80" spans="1:9" ht="13.5" customHeight="1">
      <c r="A80" s="112"/>
      <c r="B80" s="175">
        <v>85416</v>
      </c>
      <c r="C80" s="270" t="s">
        <v>71</v>
      </c>
      <c r="D80" s="270"/>
      <c r="E80" s="262"/>
      <c r="F80" s="89">
        <f>F81</f>
        <v>0</v>
      </c>
    </row>
    <row r="81" spans="1:6" ht="12.75" customHeight="1">
      <c r="A81" s="112"/>
      <c r="B81" s="101"/>
      <c r="C81" s="87" t="s">
        <v>72</v>
      </c>
      <c r="D81" s="271" t="s">
        <v>73</v>
      </c>
      <c r="E81" s="272"/>
      <c r="F81" s="90">
        <f>F82</f>
        <v>0</v>
      </c>
    </row>
    <row r="82" spans="1:6" ht="12.75" customHeight="1">
      <c r="A82" s="115"/>
      <c r="B82" s="103"/>
      <c r="C82" s="111"/>
      <c r="D82" s="24">
        <v>3240</v>
      </c>
      <c r="E82" s="133" t="s">
        <v>74</v>
      </c>
      <c r="F82" s="26">
        <v>0</v>
      </c>
    </row>
    <row r="83" spans="1:6" ht="12.75" customHeight="1">
      <c r="A83" s="298" t="s">
        <v>75</v>
      </c>
      <c r="B83" s="279"/>
      <c r="C83" s="279"/>
      <c r="D83" s="279"/>
      <c r="E83" s="280"/>
      <c r="F83" s="89">
        <f>F15+F71</f>
        <v>1497669</v>
      </c>
    </row>
    <row r="84" spans="1:6" ht="12.6" customHeight="1">
      <c r="F84" s="93"/>
    </row>
    <row r="85" spans="1:6">
      <c r="A85" s="176"/>
      <c r="B85" s="176"/>
      <c r="C85" s="176"/>
      <c r="F85" s="93"/>
    </row>
    <row r="86" spans="1:6">
      <c r="A86" s="92"/>
      <c r="B86" s="206"/>
      <c r="C86" s="176"/>
      <c r="F86" s="93"/>
    </row>
    <row r="87" spans="1:6">
      <c r="A87" s="176"/>
      <c r="B87" s="180"/>
      <c r="F87" s="93"/>
    </row>
    <row r="88" spans="1:6">
      <c r="F88" s="93"/>
    </row>
    <row r="89" spans="1:6">
      <c r="F89" s="93"/>
    </row>
    <row r="90" spans="1:6">
      <c r="F90" s="93"/>
    </row>
    <row r="91" spans="1:6">
      <c r="F91" s="93"/>
    </row>
    <row r="92" spans="1:6">
      <c r="F92" s="93"/>
    </row>
    <row r="93" spans="1:6">
      <c r="F93" s="93"/>
    </row>
    <row r="94" spans="1:6">
      <c r="F94" s="93"/>
    </row>
    <row r="95" spans="1:6">
      <c r="F95" s="93"/>
    </row>
    <row r="96" spans="1:6">
      <c r="F96" s="93"/>
    </row>
    <row r="97" spans="6:6">
      <c r="F97" s="93"/>
    </row>
    <row r="98" spans="6:6">
      <c r="F98" s="93"/>
    </row>
    <row r="99" spans="6:6">
      <c r="F99" s="93"/>
    </row>
    <row r="100" spans="6:6">
      <c r="F100" s="93"/>
    </row>
    <row r="101" spans="6:6">
      <c r="F101" s="93"/>
    </row>
    <row r="102" spans="6:6">
      <c r="F102" s="93"/>
    </row>
    <row r="103" spans="6:6">
      <c r="F103" s="93"/>
    </row>
    <row r="104" spans="6:6">
      <c r="F104" s="93"/>
    </row>
    <row r="105" spans="6:6">
      <c r="F105" s="93"/>
    </row>
    <row r="106" spans="6:6">
      <c r="F106" s="93"/>
    </row>
    <row r="107" spans="6:6">
      <c r="F107" s="93"/>
    </row>
    <row r="108" spans="6:6">
      <c r="F108" s="93"/>
    </row>
    <row r="109" spans="6:6">
      <c r="F109" s="93"/>
    </row>
    <row r="110" spans="6:6">
      <c r="F110" s="93"/>
    </row>
    <row r="111" spans="6:6">
      <c r="F111" s="93"/>
    </row>
    <row r="112" spans="6:6">
      <c r="F112" s="93"/>
    </row>
    <row r="113" spans="6:6">
      <c r="F113" s="93"/>
    </row>
    <row r="114" spans="6:6">
      <c r="F114" s="93"/>
    </row>
    <row r="115" spans="6:6">
      <c r="F115" s="93"/>
    </row>
    <row r="116" spans="6:6">
      <c r="F116" s="93"/>
    </row>
    <row r="117" spans="6:6">
      <c r="F117" s="93"/>
    </row>
    <row r="118" spans="6:6">
      <c r="F118" s="93"/>
    </row>
    <row r="119" spans="6:6">
      <c r="F119" s="93"/>
    </row>
    <row r="120" spans="6:6">
      <c r="F120" s="93"/>
    </row>
    <row r="121" spans="6:6">
      <c r="F121" s="93"/>
    </row>
    <row r="122" spans="6:6">
      <c r="F122" s="93"/>
    </row>
    <row r="123" spans="6:6">
      <c r="F123" s="93"/>
    </row>
    <row r="124" spans="6:6">
      <c r="F124" s="93"/>
    </row>
    <row r="125" spans="6:6">
      <c r="F125" s="93"/>
    </row>
    <row r="126" spans="6:6">
      <c r="F126" s="93"/>
    </row>
    <row r="127" spans="6:6">
      <c r="F127" s="93"/>
    </row>
    <row r="128" spans="6:6">
      <c r="F128" s="93"/>
    </row>
    <row r="129" spans="6:6">
      <c r="F129" s="93"/>
    </row>
    <row r="130" spans="6:6">
      <c r="F130" s="93"/>
    </row>
    <row r="131" spans="6:6">
      <c r="F131" s="93"/>
    </row>
    <row r="132" spans="6:6">
      <c r="F132" s="93"/>
    </row>
    <row r="133" spans="6:6">
      <c r="F133" s="93"/>
    </row>
    <row r="134" spans="6:6">
      <c r="F134" s="93"/>
    </row>
    <row r="135" spans="6:6">
      <c r="F135" s="93"/>
    </row>
    <row r="136" spans="6:6">
      <c r="F136" s="93"/>
    </row>
    <row r="137" spans="6:6">
      <c r="F137" s="93"/>
    </row>
    <row r="138" spans="6:6">
      <c r="F138" s="93"/>
    </row>
    <row r="139" spans="6:6">
      <c r="F139" s="93"/>
    </row>
    <row r="140" spans="6:6">
      <c r="F140" s="93"/>
    </row>
    <row r="141" spans="6:6">
      <c r="F141" s="93"/>
    </row>
    <row r="142" spans="6:6">
      <c r="F142" s="93"/>
    </row>
    <row r="143" spans="6:6">
      <c r="F143" s="93"/>
    </row>
    <row r="144" spans="6:6">
      <c r="F144" s="93"/>
    </row>
  </sheetData>
  <mergeCells count="21">
    <mergeCell ref="D64:E64"/>
    <mergeCell ref="A12:F12"/>
    <mergeCell ref="B15:E15"/>
    <mergeCell ref="C16:E16"/>
    <mergeCell ref="D17:E17"/>
    <mergeCell ref="D47:E47"/>
    <mergeCell ref="D49:E49"/>
    <mergeCell ref="C51:E51"/>
    <mergeCell ref="D52:E52"/>
    <mergeCell ref="C54:E54"/>
    <mergeCell ref="D55:E55"/>
    <mergeCell ref="C63:E63"/>
    <mergeCell ref="C80:E80"/>
    <mergeCell ref="D81:E81"/>
    <mergeCell ref="A83:E83"/>
    <mergeCell ref="D66:E66"/>
    <mergeCell ref="B71:E71"/>
    <mergeCell ref="C72:E72"/>
    <mergeCell ref="D73:E73"/>
    <mergeCell ref="D76:E76"/>
    <mergeCell ref="D78:E78"/>
  </mergeCells>
  <pageMargins left="0.19685039370078741" right="0.19685039370078741" top="0.39370078740157483" bottom="0.19685039370078741" header="0.15748031496062992" footer="0.19685039370078741"/>
  <pageSetup paperSize="9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view="pageBreakPreview" zoomScale="60" workbookViewId="0">
      <selection activeCell="F76" sqref="F76"/>
    </sheetView>
  </sheetViews>
  <sheetFormatPr defaultRowHeight="14.25"/>
  <cols>
    <col min="1" max="1" width="5.375" customWidth="1"/>
    <col min="2" max="2" width="6.5" customWidth="1"/>
    <col min="3" max="3" width="9.875" customWidth="1"/>
    <col min="4" max="4" width="6.625" customWidth="1"/>
    <col min="5" max="5" width="51" customWidth="1"/>
    <col min="6" max="6" width="12.625" customWidth="1"/>
    <col min="7" max="7" width="6.625" customWidth="1"/>
  </cols>
  <sheetData>
    <row r="1" spans="1:7" s="2" customFormat="1" ht="12.75">
      <c r="A1" s="1" t="s">
        <v>170</v>
      </c>
    </row>
    <row r="2" spans="1:7" s="2" customFormat="1" ht="12.75">
      <c r="A2" s="3" t="s">
        <v>171</v>
      </c>
    </row>
    <row r="3" spans="1:7" s="2" customFormat="1" ht="12.75">
      <c r="A3" s="3" t="s">
        <v>88</v>
      </c>
    </row>
    <row r="4" spans="1:7" ht="15">
      <c r="E4" s="4" t="s">
        <v>0</v>
      </c>
      <c r="F4" s="78">
        <v>44208</v>
      </c>
      <c r="G4" s="5"/>
    </row>
    <row r="5" spans="1:7" ht="15">
      <c r="E5" s="4"/>
      <c r="F5" s="78"/>
      <c r="G5" s="5"/>
    </row>
    <row r="6" spans="1:7">
      <c r="A6" s="6"/>
      <c r="F6" s="7"/>
    </row>
    <row r="7" spans="1:7">
      <c r="B7" s="8"/>
      <c r="E7" s="1" t="s">
        <v>76</v>
      </c>
      <c r="F7" s="9"/>
    </row>
    <row r="8" spans="1:7">
      <c r="E8" s="1" t="s">
        <v>77</v>
      </c>
      <c r="F8" s="10"/>
    </row>
    <row r="9" spans="1:7">
      <c r="E9" s="3" t="s">
        <v>78</v>
      </c>
      <c r="F9" s="10"/>
    </row>
    <row r="10" spans="1:7">
      <c r="E10" s="3" t="s">
        <v>79</v>
      </c>
      <c r="F10" s="10"/>
    </row>
    <row r="12" spans="1:7" ht="19.5" customHeight="1">
      <c r="A12" s="246" t="s">
        <v>111</v>
      </c>
      <c r="B12" s="246"/>
      <c r="C12" s="246"/>
      <c r="D12" s="246"/>
      <c r="E12" s="246"/>
      <c r="F12" s="246"/>
      <c r="G12" s="11"/>
    </row>
    <row r="14" spans="1:7" ht="13.5" customHeight="1">
      <c r="A14" s="12" t="s">
        <v>1</v>
      </c>
      <c r="B14" s="12" t="s">
        <v>2</v>
      </c>
      <c r="C14" s="12" t="s">
        <v>3</v>
      </c>
      <c r="D14" s="12" t="s">
        <v>4</v>
      </c>
      <c r="E14" s="13" t="s">
        <v>5</v>
      </c>
      <c r="F14" s="12" t="s">
        <v>6</v>
      </c>
    </row>
    <row r="15" spans="1:7" s="53" customFormat="1" ht="11.1" customHeight="1">
      <c r="A15" s="79">
        <v>801</v>
      </c>
      <c r="B15" s="300" t="s">
        <v>32</v>
      </c>
      <c r="C15" s="300"/>
      <c r="D15" s="300"/>
      <c r="E15" s="278"/>
      <c r="F15" s="75">
        <f>F16+F50+F53+F61</f>
        <v>1699093</v>
      </c>
    </row>
    <row r="16" spans="1:7" s="53" customFormat="1" ht="11.1" customHeight="1">
      <c r="A16" s="97"/>
      <c r="B16" s="130">
        <v>80104</v>
      </c>
      <c r="C16" s="262" t="s">
        <v>36</v>
      </c>
      <c r="D16" s="263"/>
      <c r="E16" s="264"/>
      <c r="F16" s="75">
        <f>F17+F45+F47</f>
        <v>1640224</v>
      </c>
    </row>
    <row r="17" spans="1:6" ht="11.1" customHeight="1">
      <c r="A17" s="98"/>
      <c r="B17" s="99"/>
      <c r="C17" s="131" t="s">
        <v>37</v>
      </c>
      <c r="D17" s="269" t="s">
        <v>38</v>
      </c>
      <c r="E17" s="268"/>
      <c r="F17" s="76">
        <f>SUM(F18:F44)-F19</f>
        <v>1604344</v>
      </c>
    </row>
    <row r="18" spans="1:6" ht="11.1" customHeight="1">
      <c r="A18" s="98"/>
      <c r="B18" s="100"/>
      <c r="C18" s="101"/>
      <c r="D18" s="132">
        <v>3020</v>
      </c>
      <c r="E18" s="133" t="s">
        <v>7</v>
      </c>
      <c r="F18" s="134">
        <f>F19</f>
        <v>1288</v>
      </c>
    </row>
    <row r="19" spans="1:6" ht="11.1" customHeight="1">
      <c r="A19" s="98"/>
      <c r="B19" s="100"/>
      <c r="C19" s="103"/>
      <c r="D19" s="132"/>
      <c r="E19" s="135" t="s">
        <v>80</v>
      </c>
      <c r="F19" s="136">
        <v>1288</v>
      </c>
    </row>
    <row r="20" spans="1:6" ht="11.1" customHeight="1">
      <c r="A20" s="98"/>
      <c r="B20" s="100"/>
      <c r="C20" s="103"/>
      <c r="D20" s="132">
        <v>4010</v>
      </c>
      <c r="E20" s="133" t="s">
        <v>8</v>
      </c>
      <c r="F20" s="207">
        <v>1117338</v>
      </c>
    </row>
    <row r="21" spans="1:6" ht="11.1" customHeight="1">
      <c r="A21" s="98"/>
      <c r="B21" s="100"/>
      <c r="C21" s="103"/>
      <c r="D21" s="132">
        <v>4040</v>
      </c>
      <c r="E21" s="133" t="s">
        <v>9</v>
      </c>
      <c r="F21" s="207">
        <f>92362-858-5478</f>
        <v>86026</v>
      </c>
    </row>
    <row r="22" spans="1:6" ht="11.1" customHeight="1">
      <c r="A22" s="98"/>
      <c r="B22" s="100"/>
      <c r="C22" s="103"/>
      <c r="D22" s="132">
        <v>4110</v>
      </c>
      <c r="E22" s="133" t="s">
        <v>10</v>
      </c>
      <c r="F22" s="207">
        <v>183799</v>
      </c>
    </row>
    <row r="23" spans="1:6" ht="11.1" customHeight="1">
      <c r="A23" s="98"/>
      <c r="B23" s="100"/>
      <c r="C23" s="103"/>
      <c r="D23" s="132">
        <v>4120</v>
      </c>
      <c r="E23" s="133" t="s">
        <v>11</v>
      </c>
      <c r="F23" s="207">
        <v>14629</v>
      </c>
    </row>
    <row r="24" spans="1:6" ht="11.1" customHeight="1">
      <c r="A24" s="98"/>
      <c r="B24" s="100"/>
      <c r="C24" s="103"/>
      <c r="D24" s="132">
        <v>4140</v>
      </c>
      <c r="E24" s="133" t="s">
        <v>81</v>
      </c>
      <c r="F24" s="207">
        <f>12850+130</f>
        <v>12980</v>
      </c>
    </row>
    <row r="25" spans="1:6" ht="11.1" customHeight="1">
      <c r="A25" s="98"/>
      <c r="B25" s="100"/>
      <c r="C25" s="103"/>
      <c r="D25" s="132">
        <v>4210</v>
      </c>
      <c r="E25" s="133" t="s">
        <v>172</v>
      </c>
      <c r="F25" s="207">
        <v>29403</v>
      </c>
    </row>
    <row r="26" spans="1:6" ht="11.1" customHeight="1">
      <c r="A26" s="98"/>
      <c r="B26" s="100"/>
      <c r="C26" s="103"/>
      <c r="D26" s="132">
        <v>4220</v>
      </c>
      <c r="E26" s="133" t="s">
        <v>59</v>
      </c>
      <c r="F26" s="207">
        <v>154</v>
      </c>
    </row>
    <row r="27" spans="1:6" ht="11.1" customHeight="1">
      <c r="A27" s="98"/>
      <c r="B27" s="100"/>
      <c r="C27" s="103"/>
      <c r="D27" s="132">
        <v>4240</v>
      </c>
      <c r="E27" s="133" t="s">
        <v>55</v>
      </c>
      <c r="F27" s="207">
        <v>5000</v>
      </c>
    </row>
    <row r="28" spans="1:6" ht="11.1" customHeight="1">
      <c r="A28" s="98"/>
      <c r="B28" s="100"/>
      <c r="C28" s="103"/>
      <c r="D28" s="137">
        <v>4260</v>
      </c>
      <c r="E28" s="138" t="s">
        <v>106</v>
      </c>
      <c r="F28" s="207">
        <f>44400+4860-150+900</f>
        <v>50010</v>
      </c>
    </row>
    <row r="29" spans="1:6" ht="11.1" customHeight="1">
      <c r="A29" s="98"/>
      <c r="B29" s="100"/>
      <c r="C29" s="103"/>
      <c r="D29" s="137"/>
      <c r="E29" s="138" t="s">
        <v>105</v>
      </c>
      <c r="F29" s="207">
        <f>4860-4860</f>
        <v>0</v>
      </c>
    </row>
    <row r="30" spans="1:6" ht="11.1" customHeight="1">
      <c r="A30" s="98"/>
      <c r="B30" s="100"/>
      <c r="C30" s="103"/>
      <c r="D30" s="137"/>
      <c r="E30" s="138" t="s">
        <v>34</v>
      </c>
      <c r="F30" s="207">
        <f>7700+150-5860</f>
        <v>1990</v>
      </c>
    </row>
    <row r="31" spans="1:6" ht="11.1" customHeight="1">
      <c r="A31" s="98"/>
      <c r="B31" s="100"/>
      <c r="C31" s="103"/>
      <c r="D31" s="137">
        <v>4280</v>
      </c>
      <c r="E31" s="138" t="s">
        <v>14</v>
      </c>
      <c r="F31" s="207">
        <v>1400</v>
      </c>
    </row>
    <row r="32" spans="1:6" ht="11.1" customHeight="1">
      <c r="A32" s="98"/>
      <c r="B32" s="100"/>
      <c r="C32" s="103"/>
      <c r="D32" s="137">
        <v>4300</v>
      </c>
      <c r="E32" s="138" t="s">
        <v>15</v>
      </c>
      <c r="F32" s="207">
        <f>24200+900</f>
        <v>25100</v>
      </c>
    </row>
    <row r="33" spans="1:6" ht="11.1" customHeight="1">
      <c r="A33" s="98"/>
      <c r="B33" s="100"/>
      <c r="C33" s="103"/>
      <c r="D33" s="137"/>
      <c r="E33" s="139" t="s">
        <v>84</v>
      </c>
      <c r="F33" s="207">
        <f>900-900</f>
        <v>0</v>
      </c>
    </row>
    <row r="34" spans="1:6" ht="11.1" customHeight="1">
      <c r="A34" s="98"/>
      <c r="B34" s="100"/>
      <c r="C34" s="103"/>
      <c r="D34" s="137"/>
      <c r="E34" s="139" t="s">
        <v>17</v>
      </c>
      <c r="F34" s="207">
        <f>5600-5600</f>
        <v>0</v>
      </c>
    </row>
    <row r="35" spans="1:6" ht="12.75" customHeight="1">
      <c r="A35" s="98"/>
      <c r="B35" s="100"/>
      <c r="C35" s="103"/>
      <c r="D35" s="137"/>
      <c r="E35" s="139" t="s">
        <v>18</v>
      </c>
      <c r="F35" s="207">
        <v>4700</v>
      </c>
    </row>
    <row r="36" spans="1:6" ht="12.75" customHeight="1">
      <c r="A36" s="98"/>
      <c r="B36" s="100"/>
      <c r="C36" s="103"/>
      <c r="D36" s="28">
        <v>4360</v>
      </c>
      <c r="E36" s="133" t="s">
        <v>173</v>
      </c>
      <c r="F36" s="41">
        <f>2500-2500</f>
        <v>0</v>
      </c>
    </row>
    <row r="37" spans="1:6" ht="12.75" customHeight="1">
      <c r="A37" s="98"/>
      <c r="B37" s="100"/>
      <c r="C37" s="103"/>
      <c r="D37" s="28"/>
      <c r="E37" s="133" t="s">
        <v>174</v>
      </c>
      <c r="F37" s="41">
        <v>7164</v>
      </c>
    </row>
    <row r="38" spans="1:6" ht="11.1" customHeight="1">
      <c r="A38" s="98"/>
      <c r="B38" s="100"/>
      <c r="C38" s="103"/>
      <c r="D38" s="28">
        <v>4390</v>
      </c>
      <c r="E38" s="133" t="s">
        <v>22</v>
      </c>
      <c r="F38" s="41">
        <v>0</v>
      </c>
    </row>
    <row r="39" spans="1:6" ht="11.1" customHeight="1">
      <c r="A39" s="98"/>
      <c r="B39" s="100"/>
      <c r="C39" s="103"/>
      <c r="D39" s="132">
        <v>4400</v>
      </c>
      <c r="E39" s="133" t="s">
        <v>124</v>
      </c>
      <c r="F39" s="207">
        <v>0</v>
      </c>
    </row>
    <row r="40" spans="1:6" ht="11.1" customHeight="1">
      <c r="A40" s="98"/>
      <c r="B40" s="100"/>
      <c r="C40" s="103"/>
      <c r="D40" s="132">
        <v>4410</v>
      </c>
      <c r="E40" s="133" t="s">
        <v>23</v>
      </c>
      <c r="F40" s="207">
        <v>140</v>
      </c>
    </row>
    <row r="41" spans="1:6" ht="11.1" customHeight="1">
      <c r="A41" s="98"/>
      <c r="B41" s="100"/>
      <c r="C41" s="103"/>
      <c r="D41" s="132">
        <v>4430</v>
      </c>
      <c r="E41" s="133" t="s">
        <v>24</v>
      </c>
      <c r="F41" s="207">
        <v>0</v>
      </c>
    </row>
    <row r="42" spans="1:6" ht="11.1" customHeight="1">
      <c r="A42" s="98"/>
      <c r="B42" s="100"/>
      <c r="C42" s="103"/>
      <c r="D42" s="132">
        <v>4440</v>
      </c>
      <c r="E42" s="133" t="s">
        <v>25</v>
      </c>
      <c r="F42" s="207">
        <v>58123</v>
      </c>
    </row>
    <row r="43" spans="1:6" ht="11.1" customHeight="1">
      <c r="A43" s="98"/>
      <c r="B43" s="100"/>
      <c r="C43" s="103"/>
      <c r="D43" s="39">
        <v>4520</v>
      </c>
      <c r="E43" s="25" t="s">
        <v>35</v>
      </c>
      <c r="F43" s="207">
        <v>4700</v>
      </c>
    </row>
    <row r="44" spans="1:6" ht="11.1" customHeight="1">
      <c r="A44" s="98"/>
      <c r="B44" s="100"/>
      <c r="C44" s="103"/>
      <c r="D44" s="132">
        <v>4700</v>
      </c>
      <c r="E44" s="133" t="s">
        <v>114</v>
      </c>
      <c r="F44" s="207">
        <v>400</v>
      </c>
    </row>
    <row r="45" spans="1:6" ht="11.1" customHeight="1">
      <c r="A45" s="98"/>
      <c r="B45" s="100"/>
      <c r="C45" s="140" t="s">
        <v>27</v>
      </c>
      <c r="D45" s="272" t="s">
        <v>28</v>
      </c>
      <c r="E45" s="271"/>
      <c r="F45" s="76">
        <f>F46</f>
        <v>19180</v>
      </c>
    </row>
    <row r="46" spans="1:6" s="53" customFormat="1" ht="11.1" customHeight="1">
      <c r="A46" s="98"/>
      <c r="B46" s="100"/>
      <c r="C46" s="101"/>
      <c r="D46" s="164">
        <v>4270</v>
      </c>
      <c r="E46" s="143" t="s">
        <v>98</v>
      </c>
      <c r="F46" s="207">
        <v>19180</v>
      </c>
    </row>
    <row r="47" spans="1:6" s="53" customFormat="1" ht="11.1" customHeight="1">
      <c r="A47" s="98"/>
      <c r="B47" s="100"/>
      <c r="C47" s="144" t="s">
        <v>30</v>
      </c>
      <c r="D47" s="296" t="s">
        <v>31</v>
      </c>
      <c r="E47" s="297"/>
      <c r="F47" s="108">
        <f>F48+F49</f>
        <v>16700</v>
      </c>
    </row>
    <row r="48" spans="1:6" s="53" customFormat="1" ht="11.1" customHeight="1">
      <c r="A48" s="98"/>
      <c r="B48" s="100"/>
      <c r="C48" s="103"/>
      <c r="D48" s="145">
        <v>4210</v>
      </c>
      <c r="E48" s="133" t="s">
        <v>33</v>
      </c>
      <c r="F48" s="102">
        <v>13500</v>
      </c>
    </row>
    <row r="49" spans="1:6" s="53" customFormat="1" ht="11.1" customHeight="1">
      <c r="A49" s="98"/>
      <c r="B49" s="100"/>
      <c r="C49" s="146"/>
      <c r="D49" s="132">
        <v>4300</v>
      </c>
      <c r="E49" s="138" t="s">
        <v>15</v>
      </c>
      <c r="F49" s="102">
        <v>3200</v>
      </c>
    </row>
    <row r="50" spans="1:6" ht="11.1" customHeight="1">
      <c r="A50" s="110"/>
      <c r="B50" s="147">
        <v>80146</v>
      </c>
      <c r="C50" s="258" t="s">
        <v>40</v>
      </c>
      <c r="D50" s="259"/>
      <c r="E50" s="260"/>
      <c r="F50" s="75">
        <f>F51</f>
        <v>3014</v>
      </c>
    </row>
    <row r="51" spans="1:6" ht="11.1" customHeight="1">
      <c r="A51" s="98"/>
      <c r="B51" s="100"/>
      <c r="C51" s="131" t="s">
        <v>41</v>
      </c>
      <c r="D51" s="269" t="s">
        <v>40</v>
      </c>
      <c r="E51" s="268"/>
      <c r="F51" s="76">
        <f>SUM(F52:F52)</f>
        <v>3014</v>
      </c>
    </row>
    <row r="52" spans="1:6" ht="10.5" customHeight="1">
      <c r="A52" s="98"/>
      <c r="B52" s="100"/>
      <c r="C52" s="111"/>
      <c r="D52" s="132">
        <v>4700</v>
      </c>
      <c r="E52" s="133" t="s">
        <v>175</v>
      </c>
      <c r="F52" s="207">
        <v>3014</v>
      </c>
    </row>
    <row r="53" spans="1:6" ht="39.75" customHeight="1">
      <c r="A53" s="98"/>
      <c r="B53" s="147">
        <v>80149</v>
      </c>
      <c r="C53" s="258" t="s">
        <v>125</v>
      </c>
      <c r="D53" s="259"/>
      <c r="E53" s="260"/>
      <c r="F53" s="108">
        <f>F54</f>
        <v>50117</v>
      </c>
    </row>
    <row r="54" spans="1:6" ht="24.75" customHeight="1">
      <c r="A54" s="98"/>
      <c r="B54" s="100"/>
      <c r="C54" s="144" t="s">
        <v>46</v>
      </c>
      <c r="D54" s="269" t="s">
        <v>47</v>
      </c>
      <c r="E54" s="268"/>
      <c r="F54" s="108">
        <f>SUM(F55:F60)</f>
        <v>50117</v>
      </c>
    </row>
    <row r="55" spans="1:6" ht="11.1" customHeight="1">
      <c r="A55" s="98"/>
      <c r="B55" s="148"/>
      <c r="C55" s="101"/>
      <c r="D55" s="149">
        <v>4010</v>
      </c>
      <c r="E55" s="133" t="s">
        <v>126</v>
      </c>
      <c r="F55" s="102">
        <v>38666</v>
      </c>
    </row>
    <row r="56" spans="1:6" ht="11.1" customHeight="1">
      <c r="A56" s="98"/>
      <c r="B56" s="148"/>
      <c r="C56" s="103"/>
      <c r="D56" s="149">
        <v>4040</v>
      </c>
      <c r="E56" s="133" t="s">
        <v>127</v>
      </c>
      <c r="F56" s="102">
        <v>283</v>
      </c>
    </row>
    <row r="57" spans="1:6" ht="11.1" customHeight="1">
      <c r="A57" s="98"/>
      <c r="B57" s="148"/>
      <c r="C57" s="103"/>
      <c r="D57" s="149">
        <v>4110</v>
      </c>
      <c r="E57" s="138" t="s">
        <v>10</v>
      </c>
      <c r="F57" s="102">
        <v>6712</v>
      </c>
    </row>
    <row r="58" spans="1:6" ht="11.1" customHeight="1">
      <c r="A58" s="98"/>
      <c r="B58" s="148"/>
      <c r="C58" s="103"/>
      <c r="D58" s="150">
        <v>4120</v>
      </c>
      <c r="E58" s="151" t="s">
        <v>11</v>
      </c>
      <c r="F58" s="102">
        <v>956</v>
      </c>
    </row>
    <row r="59" spans="1:6" ht="11.1" customHeight="1">
      <c r="A59" s="98"/>
      <c r="B59" s="148"/>
      <c r="C59" s="103"/>
      <c r="D59" s="132">
        <v>4210</v>
      </c>
      <c r="E59" s="133" t="s">
        <v>172</v>
      </c>
      <c r="F59" s="102">
        <v>1500</v>
      </c>
    </row>
    <row r="60" spans="1:6" s="53" customFormat="1" ht="11.25" customHeight="1">
      <c r="A60" s="98"/>
      <c r="B60" s="148"/>
      <c r="C60" s="205"/>
      <c r="D60" s="132">
        <v>4240</v>
      </c>
      <c r="E60" s="133" t="s">
        <v>55</v>
      </c>
      <c r="F60" s="102">
        <v>2000</v>
      </c>
    </row>
    <row r="61" spans="1:6" s="53" customFormat="1" ht="15" customHeight="1">
      <c r="A61" s="110"/>
      <c r="B61" s="88">
        <v>80195</v>
      </c>
      <c r="C61" s="270" t="s">
        <v>48</v>
      </c>
      <c r="D61" s="270"/>
      <c r="E61" s="262"/>
      <c r="F61" s="18">
        <f>F68+F62+F64</f>
        <v>5738</v>
      </c>
    </row>
    <row r="62" spans="1:6" s="53" customFormat="1" ht="15" customHeight="1">
      <c r="A62" s="110"/>
      <c r="B62" s="166"/>
      <c r="C62" s="69" t="s">
        <v>49</v>
      </c>
      <c r="D62" s="225" t="s">
        <v>50</v>
      </c>
      <c r="E62" s="226"/>
      <c r="F62" s="21">
        <f>F63</f>
        <v>5738</v>
      </c>
    </row>
    <row r="63" spans="1:6" s="53" customFormat="1" ht="15" customHeight="1">
      <c r="A63" s="110"/>
      <c r="B63" s="166"/>
      <c r="C63" s="51"/>
      <c r="D63" s="58">
        <v>4440</v>
      </c>
      <c r="E63" s="59" t="s">
        <v>51</v>
      </c>
      <c r="F63" s="55">
        <v>5738</v>
      </c>
    </row>
    <row r="64" spans="1:6" s="53" customFormat="1" ht="15" customHeight="1">
      <c r="A64" s="110"/>
      <c r="B64" s="166"/>
      <c r="C64" s="69" t="s">
        <v>85</v>
      </c>
      <c r="D64" s="225" t="s">
        <v>86</v>
      </c>
      <c r="E64" s="226"/>
      <c r="F64" s="21">
        <f>F65+F66+F67</f>
        <v>0</v>
      </c>
    </row>
    <row r="65" spans="1:6" s="53" customFormat="1" ht="10.5" customHeight="1">
      <c r="A65" s="110"/>
      <c r="B65" s="166"/>
      <c r="C65" s="27"/>
      <c r="D65" s="132">
        <v>4010</v>
      </c>
      <c r="E65" s="133" t="s">
        <v>8</v>
      </c>
      <c r="F65" s="55">
        <v>0</v>
      </c>
    </row>
    <row r="66" spans="1:6" s="53" customFormat="1" ht="10.5" customHeight="1">
      <c r="A66" s="110"/>
      <c r="B66" s="166"/>
      <c r="C66" s="27"/>
      <c r="D66" s="132">
        <v>4110</v>
      </c>
      <c r="E66" s="133" t="s">
        <v>10</v>
      </c>
      <c r="F66" s="55">
        <v>0</v>
      </c>
    </row>
    <row r="67" spans="1:6" ht="10.5" customHeight="1">
      <c r="A67" s="110"/>
      <c r="B67" s="166"/>
      <c r="C67" s="27"/>
      <c r="D67" s="132">
        <v>4120</v>
      </c>
      <c r="E67" s="133" t="s">
        <v>11</v>
      </c>
      <c r="F67" s="55">
        <v>0</v>
      </c>
    </row>
    <row r="68" spans="1:6" ht="24.75" customHeight="1">
      <c r="A68" s="98"/>
      <c r="B68" s="208"/>
      <c r="C68" s="56" t="s">
        <v>52</v>
      </c>
      <c r="D68" s="244" t="s">
        <v>53</v>
      </c>
      <c r="E68" s="245"/>
      <c r="F68" s="21">
        <v>0</v>
      </c>
    </row>
    <row r="69" spans="1:6" s="53" customFormat="1" ht="11.1" customHeight="1">
      <c r="A69" s="98"/>
      <c r="B69" s="100"/>
      <c r="C69" s="111"/>
      <c r="D69" s="132">
        <v>4300</v>
      </c>
      <c r="E69" s="133" t="s">
        <v>60</v>
      </c>
      <c r="F69" s="102">
        <v>0</v>
      </c>
    </row>
    <row r="70" spans="1:6" s="92" customFormat="1" ht="11.1" customHeight="1">
      <c r="A70" s="15">
        <v>854</v>
      </c>
      <c r="B70" s="300" t="s">
        <v>58</v>
      </c>
      <c r="C70" s="300"/>
      <c r="D70" s="300"/>
      <c r="E70" s="278"/>
      <c r="F70" s="75">
        <f>F71</f>
        <v>2100</v>
      </c>
    </row>
    <row r="71" spans="1:6" ht="12" customHeight="1">
      <c r="A71" s="110"/>
      <c r="B71" s="71">
        <v>85415</v>
      </c>
      <c r="C71" s="270" t="s">
        <v>61</v>
      </c>
      <c r="D71" s="270"/>
      <c r="E71" s="262"/>
      <c r="F71" s="75">
        <f>F72+F75</f>
        <v>2100</v>
      </c>
    </row>
    <row r="72" spans="1:6" ht="11.25" customHeight="1">
      <c r="A72" s="112"/>
      <c r="B72" s="103"/>
      <c r="C72" s="154" t="s">
        <v>62</v>
      </c>
      <c r="D72" s="271" t="s">
        <v>63</v>
      </c>
      <c r="E72" s="272"/>
      <c r="F72" s="76">
        <f>F73+F74</f>
        <v>0</v>
      </c>
    </row>
    <row r="73" spans="1:6" ht="21" customHeight="1">
      <c r="A73" s="112"/>
      <c r="B73" s="103"/>
      <c r="C73" s="99"/>
      <c r="D73" s="39">
        <v>3240</v>
      </c>
      <c r="E73" s="133" t="s">
        <v>64</v>
      </c>
      <c r="F73" s="41">
        <v>0</v>
      </c>
    </row>
    <row r="74" spans="1:6" ht="11.1" customHeight="1">
      <c r="A74" s="112"/>
      <c r="B74" s="103"/>
      <c r="C74" s="113"/>
      <c r="D74" s="149">
        <v>3260</v>
      </c>
      <c r="E74" s="133" t="s">
        <v>103</v>
      </c>
      <c r="F74" s="41">
        <v>0</v>
      </c>
    </row>
    <row r="75" spans="1:6" ht="11.1" customHeight="1">
      <c r="A75" s="112"/>
      <c r="B75" s="103"/>
      <c r="C75" s="154" t="s">
        <v>65</v>
      </c>
      <c r="D75" s="271" t="s">
        <v>66</v>
      </c>
      <c r="E75" s="272"/>
      <c r="F75" s="76">
        <f>F76</f>
        <v>2100</v>
      </c>
    </row>
    <row r="76" spans="1:6" s="53" customFormat="1" ht="16.5" customHeight="1">
      <c r="A76" s="112"/>
      <c r="B76" s="103"/>
      <c r="C76" s="111"/>
      <c r="D76" s="132">
        <v>3260</v>
      </c>
      <c r="E76" s="133" t="s">
        <v>129</v>
      </c>
      <c r="F76" s="41">
        <v>2100</v>
      </c>
    </row>
    <row r="77" spans="1:6" s="53" customFormat="1" ht="16.5" customHeight="1">
      <c r="A77" s="298" t="s">
        <v>75</v>
      </c>
      <c r="B77" s="279"/>
      <c r="C77" s="279"/>
      <c r="D77" s="279"/>
      <c r="E77" s="280"/>
      <c r="F77" s="75">
        <f>F15+F70</f>
        <v>1701193</v>
      </c>
    </row>
    <row r="78" spans="1:6" s="53" customFormat="1" ht="12.75" customHeight="1">
      <c r="A78" s="122"/>
      <c r="B78" s="122"/>
      <c r="C78" s="122"/>
      <c r="D78" s="122"/>
      <c r="E78" s="122"/>
      <c r="F78" s="209"/>
    </row>
    <row r="79" spans="1:6">
      <c r="F79" s="93"/>
    </row>
    <row r="80" spans="1:6">
      <c r="F80" s="93"/>
    </row>
    <row r="81" spans="6:6">
      <c r="F81" s="93"/>
    </row>
    <row r="82" spans="6:6">
      <c r="F82" s="93"/>
    </row>
    <row r="83" spans="6:6">
      <c r="F83" s="93"/>
    </row>
    <row r="84" spans="6:6">
      <c r="F84" s="93"/>
    </row>
    <row r="85" spans="6:6">
      <c r="F85" s="93"/>
    </row>
    <row r="86" spans="6:6">
      <c r="F86" s="93"/>
    </row>
    <row r="87" spans="6:6">
      <c r="F87" s="93"/>
    </row>
    <row r="88" spans="6:6">
      <c r="F88" s="93"/>
    </row>
    <row r="89" spans="6:6">
      <c r="F89" s="93"/>
    </row>
    <row r="90" spans="6:6">
      <c r="F90" s="93"/>
    </row>
    <row r="91" spans="6:6">
      <c r="F91" s="93"/>
    </row>
    <row r="92" spans="6:6">
      <c r="F92" s="93"/>
    </row>
    <row r="93" spans="6:6">
      <c r="F93" s="93"/>
    </row>
    <row r="94" spans="6:6">
      <c r="F94" s="93"/>
    </row>
    <row r="95" spans="6:6">
      <c r="F95" s="93"/>
    </row>
    <row r="96" spans="6:6">
      <c r="F96" s="93"/>
    </row>
    <row r="97" spans="6:6">
      <c r="F97" s="93"/>
    </row>
    <row r="98" spans="6:6">
      <c r="F98" s="93"/>
    </row>
    <row r="99" spans="6:6">
      <c r="F99" s="93"/>
    </row>
    <row r="100" spans="6:6">
      <c r="F100" s="93"/>
    </row>
    <row r="101" spans="6:6">
      <c r="F101" s="93"/>
    </row>
    <row r="102" spans="6:6">
      <c r="F102" s="93"/>
    </row>
    <row r="103" spans="6:6">
      <c r="F103" s="93"/>
    </row>
    <row r="104" spans="6:6">
      <c r="F104" s="93"/>
    </row>
    <row r="105" spans="6:6">
      <c r="F105" s="93"/>
    </row>
    <row r="106" spans="6:6">
      <c r="F106" s="93"/>
    </row>
    <row r="107" spans="6:6">
      <c r="F107" s="93"/>
    </row>
    <row r="108" spans="6:6">
      <c r="F108" s="93"/>
    </row>
    <row r="109" spans="6:6">
      <c r="F109" s="93"/>
    </row>
    <row r="110" spans="6:6">
      <c r="F110" s="93"/>
    </row>
    <row r="111" spans="6:6">
      <c r="F111" s="93"/>
    </row>
    <row r="112" spans="6:6">
      <c r="F112" s="93"/>
    </row>
    <row r="113" spans="6:6">
      <c r="F113" s="93"/>
    </row>
    <row r="114" spans="6:6">
      <c r="F114" s="93"/>
    </row>
    <row r="115" spans="6:6">
      <c r="F115" s="93"/>
    </row>
    <row r="116" spans="6:6">
      <c r="F116" s="93"/>
    </row>
    <row r="117" spans="6:6">
      <c r="F117" s="93"/>
    </row>
    <row r="118" spans="6:6">
      <c r="F118" s="93"/>
    </row>
    <row r="119" spans="6:6">
      <c r="F119" s="93"/>
    </row>
    <row r="120" spans="6:6">
      <c r="F120" s="93"/>
    </row>
    <row r="121" spans="6:6">
      <c r="F121" s="93"/>
    </row>
    <row r="122" spans="6:6">
      <c r="F122" s="93"/>
    </row>
    <row r="123" spans="6:6">
      <c r="F123" s="93"/>
    </row>
    <row r="124" spans="6:6">
      <c r="F124" s="93"/>
    </row>
    <row r="125" spans="6:6">
      <c r="F125" s="93"/>
    </row>
    <row r="126" spans="6:6">
      <c r="F126" s="93"/>
    </row>
    <row r="127" spans="6:6">
      <c r="F127" s="93"/>
    </row>
    <row r="128" spans="6:6">
      <c r="F128" s="93"/>
    </row>
    <row r="129" spans="6:6">
      <c r="F129" s="93"/>
    </row>
    <row r="130" spans="6:6">
      <c r="F130" s="93"/>
    </row>
    <row r="131" spans="6:6">
      <c r="F131" s="93"/>
    </row>
    <row r="132" spans="6:6">
      <c r="F132" s="93"/>
    </row>
    <row r="133" spans="6:6">
      <c r="F133" s="93"/>
    </row>
    <row r="134" spans="6:6">
      <c r="F134" s="93"/>
    </row>
    <row r="135" spans="6:6">
      <c r="F135" s="93"/>
    </row>
  </sheetData>
  <mergeCells count="19">
    <mergeCell ref="D62:E62"/>
    <mergeCell ref="A12:F12"/>
    <mergeCell ref="B15:E15"/>
    <mergeCell ref="C16:E16"/>
    <mergeCell ref="D17:E17"/>
    <mergeCell ref="D45:E45"/>
    <mergeCell ref="D47:E47"/>
    <mergeCell ref="C50:E50"/>
    <mergeCell ref="D51:E51"/>
    <mergeCell ref="C53:E53"/>
    <mergeCell ref="D54:E54"/>
    <mergeCell ref="C61:E61"/>
    <mergeCell ref="A77:E77"/>
    <mergeCell ref="D64:E64"/>
    <mergeCell ref="D68:E68"/>
    <mergeCell ref="B70:E70"/>
    <mergeCell ref="C71:E71"/>
    <mergeCell ref="D72:E72"/>
    <mergeCell ref="D75:E75"/>
  </mergeCells>
  <pageMargins left="0.31496062992125984" right="0.19685039370078741" top="0.39370078740157483" bottom="0.23622047244094491" header="0.15748031496062992" footer="0.19685039370078741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opLeftCell="A13" workbookViewId="0">
      <selection activeCell="F4" sqref="F4"/>
    </sheetView>
  </sheetViews>
  <sheetFormatPr defaultRowHeight="14.25"/>
  <cols>
    <col min="1" max="1" width="5.375" customWidth="1"/>
    <col min="2" max="2" width="6.625" customWidth="1"/>
    <col min="3" max="3" width="7.875" customWidth="1"/>
    <col min="4" max="4" width="6.625" customWidth="1"/>
    <col min="5" max="5" width="51" customWidth="1"/>
    <col min="6" max="6" width="12.625" customWidth="1"/>
    <col min="7" max="7" width="6.625" customWidth="1"/>
    <col min="8" max="8" width="10.125" bestFit="1" customWidth="1"/>
  </cols>
  <sheetData>
    <row r="1" spans="1:8" s="2" customFormat="1" ht="12.75">
      <c r="A1" s="1" t="s">
        <v>176</v>
      </c>
    </row>
    <row r="2" spans="1:8" s="2" customFormat="1" ht="12.75">
      <c r="A2" s="3" t="s">
        <v>177</v>
      </c>
    </row>
    <row r="3" spans="1:8" s="2" customFormat="1" ht="12.75">
      <c r="A3" s="3" t="s">
        <v>178</v>
      </c>
    </row>
    <row r="4" spans="1:8" ht="15">
      <c r="E4" s="4" t="s">
        <v>0</v>
      </c>
      <c r="F4" s="78">
        <v>44208</v>
      </c>
      <c r="G4" s="5"/>
      <c r="H4" s="5"/>
    </row>
    <row r="5" spans="1:8" ht="15">
      <c r="E5" s="4"/>
      <c r="F5" s="78"/>
      <c r="G5" s="5"/>
      <c r="H5" s="5"/>
    </row>
    <row r="6" spans="1:8">
      <c r="A6" s="6"/>
      <c r="F6" s="7"/>
    </row>
    <row r="7" spans="1:8">
      <c r="B7" s="8"/>
      <c r="E7" s="1" t="s">
        <v>76</v>
      </c>
      <c r="F7" s="9"/>
    </row>
    <row r="8" spans="1:8">
      <c r="E8" s="1" t="s">
        <v>77</v>
      </c>
      <c r="F8" s="10"/>
    </row>
    <row r="9" spans="1:8">
      <c r="E9" s="3" t="s">
        <v>78</v>
      </c>
      <c r="F9" s="10"/>
    </row>
    <row r="10" spans="1:8">
      <c r="E10" s="3" t="s">
        <v>79</v>
      </c>
      <c r="F10" s="10"/>
    </row>
    <row r="12" spans="1:8" ht="19.5" customHeight="1">
      <c r="A12" s="246" t="s">
        <v>111</v>
      </c>
      <c r="B12" s="246"/>
      <c r="C12" s="246"/>
      <c r="D12" s="246"/>
      <c r="E12" s="246"/>
      <c r="F12" s="246"/>
      <c r="G12" s="11"/>
    </row>
    <row r="14" spans="1:8" ht="12.75" customHeight="1">
      <c r="A14" s="12" t="s">
        <v>1</v>
      </c>
      <c r="B14" s="12" t="s">
        <v>2</v>
      </c>
      <c r="C14" s="12" t="s">
        <v>3</v>
      </c>
      <c r="D14" s="12" t="s">
        <v>4</v>
      </c>
      <c r="E14" s="13" t="s">
        <v>5</v>
      </c>
      <c r="F14" s="12" t="s">
        <v>6</v>
      </c>
    </row>
    <row r="15" spans="1:8" s="53" customFormat="1" ht="11.1" customHeight="1">
      <c r="A15" s="79">
        <v>801</v>
      </c>
      <c r="B15" s="261" t="s">
        <v>32</v>
      </c>
      <c r="C15" s="261"/>
      <c r="D15" s="261"/>
      <c r="E15" s="249"/>
      <c r="F15" s="18">
        <f>F16+F53+F56</f>
        <v>2235361</v>
      </c>
    </row>
    <row r="16" spans="1:8" s="53" customFormat="1" ht="11.1" customHeight="1">
      <c r="A16" s="61"/>
      <c r="B16" s="130">
        <v>80104</v>
      </c>
      <c r="C16" s="231" t="s">
        <v>36</v>
      </c>
      <c r="D16" s="239"/>
      <c r="E16" s="240"/>
      <c r="F16" s="18">
        <f>F17+F48+F50</f>
        <v>2219246</v>
      </c>
    </row>
    <row r="17" spans="1:6" ht="11.1" customHeight="1">
      <c r="A17" s="52"/>
      <c r="B17" s="62"/>
      <c r="C17" s="20" t="s">
        <v>37</v>
      </c>
      <c r="D17" s="235" t="s">
        <v>38</v>
      </c>
      <c r="E17" s="236"/>
      <c r="F17" s="21">
        <f>SUM(F18:F47)-F20-F19</f>
        <v>2177646</v>
      </c>
    </row>
    <row r="18" spans="1:6" ht="11.1" customHeight="1">
      <c r="A18" s="52"/>
      <c r="B18" s="70"/>
      <c r="C18" s="23"/>
      <c r="D18" s="28">
        <v>3020</v>
      </c>
      <c r="E18" s="29" t="s">
        <v>7</v>
      </c>
      <c r="F18" s="41">
        <f>SUM(F19:F20)</f>
        <v>4100</v>
      </c>
    </row>
    <row r="19" spans="1:6" ht="11.1" customHeight="1">
      <c r="A19" s="52"/>
      <c r="B19" s="70"/>
      <c r="C19" s="27"/>
      <c r="D19" s="28"/>
      <c r="E19" s="95" t="s">
        <v>179</v>
      </c>
      <c r="F19" s="96">
        <v>0</v>
      </c>
    </row>
    <row r="20" spans="1:6" ht="11.1" customHeight="1">
      <c r="A20" s="52"/>
      <c r="B20" s="70"/>
      <c r="C20" s="27"/>
      <c r="D20" s="28"/>
      <c r="E20" s="95" t="s">
        <v>80</v>
      </c>
      <c r="F20" s="96">
        <v>4100</v>
      </c>
    </row>
    <row r="21" spans="1:6" ht="11.1" customHeight="1">
      <c r="A21" s="52"/>
      <c r="B21" s="70"/>
      <c r="C21" s="27"/>
      <c r="D21" s="28">
        <v>4010</v>
      </c>
      <c r="E21" s="29" t="s">
        <v>8</v>
      </c>
      <c r="F21" s="41">
        <v>1506284</v>
      </c>
    </row>
    <row r="22" spans="1:6" ht="11.1" customHeight="1">
      <c r="A22" s="52"/>
      <c r="B22" s="70"/>
      <c r="C22" s="27"/>
      <c r="D22" s="28">
        <v>4040</v>
      </c>
      <c r="E22" s="29" t="s">
        <v>9</v>
      </c>
      <c r="F22" s="41">
        <v>124876</v>
      </c>
    </row>
    <row r="23" spans="1:6" ht="11.1" customHeight="1">
      <c r="A23" s="52"/>
      <c r="B23" s="70"/>
      <c r="C23" s="27"/>
      <c r="D23" s="28">
        <v>4110</v>
      </c>
      <c r="E23" s="29" t="s">
        <v>10</v>
      </c>
      <c r="F23" s="41">
        <v>267143</v>
      </c>
    </row>
    <row r="24" spans="1:6" ht="11.1" customHeight="1">
      <c r="A24" s="52"/>
      <c r="B24" s="70"/>
      <c r="C24" s="27"/>
      <c r="D24" s="28">
        <v>4120</v>
      </c>
      <c r="E24" s="29" t="s">
        <v>11</v>
      </c>
      <c r="F24" s="41">
        <v>24929</v>
      </c>
    </row>
    <row r="25" spans="1:6" ht="11.1" customHeight="1">
      <c r="A25" s="52"/>
      <c r="B25" s="70"/>
      <c r="C25" s="27"/>
      <c r="D25" s="28">
        <v>4140</v>
      </c>
      <c r="E25" s="29" t="s">
        <v>81</v>
      </c>
      <c r="F25" s="41">
        <v>0</v>
      </c>
    </row>
    <row r="26" spans="1:6" ht="11.1" customHeight="1">
      <c r="A26" s="52"/>
      <c r="B26" s="70"/>
      <c r="C26" s="27"/>
      <c r="D26" s="28">
        <v>4210</v>
      </c>
      <c r="E26" s="29" t="s">
        <v>33</v>
      </c>
      <c r="F26" s="41">
        <v>36500</v>
      </c>
    </row>
    <row r="27" spans="1:6" ht="11.1" customHeight="1">
      <c r="A27" s="52"/>
      <c r="B27" s="70"/>
      <c r="C27" s="27"/>
      <c r="D27" s="28">
        <v>4220</v>
      </c>
      <c r="E27" s="29" t="s">
        <v>59</v>
      </c>
      <c r="F27" s="41">
        <v>3992</v>
      </c>
    </row>
    <row r="28" spans="1:6" ht="11.1" customHeight="1">
      <c r="A28" s="52"/>
      <c r="B28" s="70"/>
      <c r="C28" s="27"/>
      <c r="D28" s="28">
        <v>4240</v>
      </c>
      <c r="E28" s="29" t="s">
        <v>55</v>
      </c>
      <c r="F28" s="41">
        <v>9546</v>
      </c>
    </row>
    <row r="29" spans="1:6" ht="11.1" customHeight="1">
      <c r="A29" s="52"/>
      <c r="B29" s="70"/>
      <c r="C29" s="27"/>
      <c r="D29" s="28">
        <v>4260</v>
      </c>
      <c r="E29" s="29" t="s">
        <v>92</v>
      </c>
      <c r="F29" s="41">
        <f>67000-54556</f>
        <v>12444</v>
      </c>
    </row>
    <row r="30" spans="1:6" ht="11.1" customHeight="1">
      <c r="A30" s="52"/>
      <c r="B30" s="70"/>
      <c r="C30" s="27"/>
      <c r="D30" s="28"/>
      <c r="E30" s="29" t="s">
        <v>105</v>
      </c>
      <c r="F30" s="41">
        <v>0</v>
      </c>
    </row>
    <row r="31" spans="1:6" ht="11.1" customHeight="1">
      <c r="A31" s="52"/>
      <c r="B31" s="70"/>
      <c r="C31" s="27"/>
      <c r="D31" s="28"/>
      <c r="E31" s="29" t="s">
        <v>106</v>
      </c>
      <c r="F31" s="41">
        <v>54556</v>
      </c>
    </row>
    <row r="32" spans="1:6" ht="11.1" customHeight="1">
      <c r="A32" s="52"/>
      <c r="B32" s="70"/>
      <c r="C32" s="27"/>
      <c r="D32" s="28">
        <v>4280</v>
      </c>
      <c r="E32" s="29" t="s">
        <v>14</v>
      </c>
      <c r="F32" s="41">
        <v>3700</v>
      </c>
    </row>
    <row r="33" spans="1:6" ht="11.1" customHeight="1">
      <c r="A33" s="52"/>
      <c r="B33" s="70"/>
      <c r="C33" s="27"/>
      <c r="D33" s="28">
        <v>4300</v>
      </c>
      <c r="E33" s="29" t="s">
        <v>15</v>
      </c>
      <c r="F33" s="210">
        <f>41500-6400</f>
        <v>35100</v>
      </c>
    </row>
    <row r="34" spans="1:6" ht="11.1" customHeight="1">
      <c r="A34" s="52"/>
      <c r="B34" s="70"/>
      <c r="C34" s="27"/>
      <c r="D34" s="28"/>
      <c r="E34" s="25" t="s">
        <v>84</v>
      </c>
      <c r="F34" s="210">
        <v>0</v>
      </c>
    </row>
    <row r="35" spans="1:6" ht="11.1" customHeight="1">
      <c r="A35" s="52"/>
      <c r="B35" s="70"/>
      <c r="C35" s="27"/>
      <c r="D35" s="28"/>
      <c r="E35" s="25" t="s">
        <v>17</v>
      </c>
      <c r="F35" s="210">
        <v>0</v>
      </c>
    </row>
    <row r="36" spans="1:6" ht="11.1" customHeight="1">
      <c r="A36" s="52"/>
      <c r="B36" s="70"/>
      <c r="C36" s="27"/>
      <c r="D36" s="28"/>
      <c r="E36" s="25" t="s">
        <v>18</v>
      </c>
      <c r="F36" s="210">
        <v>6400</v>
      </c>
    </row>
    <row r="37" spans="1:6" ht="11.1" customHeight="1">
      <c r="A37" s="52"/>
      <c r="B37" s="70"/>
      <c r="C37" s="27"/>
      <c r="D37" s="28">
        <v>4360</v>
      </c>
      <c r="E37" s="30" t="s">
        <v>19</v>
      </c>
      <c r="F37" s="41">
        <v>7045</v>
      </c>
    </row>
    <row r="38" spans="1:6" ht="11.1" customHeight="1">
      <c r="A38" s="52"/>
      <c r="B38" s="70"/>
      <c r="C38" s="27"/>
      <c r="D38" s="28"/>
      <c r="E38" s="30" t="s">
        <v>20</v>
      </c>
      <c r="F38" s="41">
        <v>0</v>
      </c>
    </row>
    <row r="39" spans="1:6" ht="11.1" customHeight="1">
      <c r="A39" s="52"/>
      <c r="B39" s="70"/>
      <c r="C39" s="27"/>
      <c r="D39" s="28"/>
      <c r="E39" s="30" t="s">
        <v>21</v>
      </c>
      <c r="F39" s="41">
        <v>0</v>
      </c>
    </row>
    <row r="40" spans="1:6" ht="11.1" customHeight="1">
      <c r="A40" s="52"/>
      <c r="B40" s="70"/>
      <c r="C40" s="27"/>
      <c r="D40" s="28">
        <v>4400</v>
      </c>
      <c r="E40" s="29" t="s">
        <v>107</v>
      </c>
      <c r="F40" s="41">
        <v>0</v>
      </c>
    </row>
    <row r="41" spans="1:6" ht="13.5" customHeight="1">
      <c r="A41" s="52"/>
      <c r="B41" s="70"/>
      <c r="C41" s="27"/>
      <c r="D41" s="28">
        <v>4410</v>
      </c>
      <c r="E41" s="29" t="s">
        <v>23</v>
      </c>
      <c r="F41" s="41">
        <v>440</v>
      </c>
    </row>
    <row r="42" spans="1:6" ht="11.25" customHeight="1">
      <c r="A42" s="52"/>
      <c r="B42" s="70"/>
      <c r="C42" s="27"/>
      <c r="D42" s="28">
        <v>4430</v>
      </c>
      <c r="E42" s="29" t="s">
        <v>24</v>
      </c>
      <c r="F42" s="41">
        <v>0</v>
      </c>
    </row>
    <row r="43" spans="1:6" ht="12" customHeight="1">
      <c r="A43" s="52"/>
      <c r="B43" s="70"/>
      <c r="C43" s="27"/>
      <c r="D43" s="28">
        <v>4440</v>
      </c>
      <c r="E43" s="30" t="s">
        <v>25</v>
      </c>
      <c r="F43" s="41">
        <v>74736</v>
      </c>
    </row>
    <row r="44" spans="1:6" ht="11.1" customHeight="1">
      <c r="A44" s="52"/>
      <c r="B44" s="70"/>
      <c r="C44" s="27"/>
      <c r="D44" s="40">
        <v>4510</v>
      </c>
      <c r="E44" s="25" t="s">
        <v>26</v>
      </c>
      <c r="F44" s="41">
        <v>0</v>
      </c>
    </row>
    <row r="45" spans="1:6" ht="11.1" customHeight="1">
      <c r="A45" s="52"/>
      <c r="B45" s="70"/>
      <c r="C45" s="27"/>
      <c r="D45" s="39">
        <v>4520</v>
      </c>
      <c r="E45" s="25" t="s">
        <v>35</v>
      </c>
      <c r="F45" s="41">
        <v>3355</v>
      </c>
    </row>
    <row r="46" spans="1:6" ht="11.1" customHeight="1">
      <c r="A46" s="52"/>
      <c r="B46" s="70"/>
      <c r="C46" s="27"/>
      <c r="D46" s="39">
        <v>4610</v>
      </c>
      <c r="E46" s="25" t="s">
        <v>39</v>
      </c>
      <c r="F46" s="41">
        <v>0</v>
      </c>
    </row>
    <row r="47" spans="1:6" ht="11.1" customHeight="1">
      <c r="A47" s="52"/>
      <c r="B47" s="70"/>
      <c r="C47" s="27"/>
      <c r="D47" s="28">
        <v>4700</v>
      </c>
      <c r="E47" s="30" t="s">
        <v>114</v>
      </c>
      <c r="F47" s="41">
        <v>2500</v>
      </c>
    </row>
    <row r="48" spans="1:6" ht="11.1" customHeight="1">
      <c r="A48" s="52"/>
      <c r="B48" s="70"/>
      <c r="C48" s="33" t="s">
        <v>27</v>
      </c>
      <c r="D48" s="226" t="s">
        <v>28</v>
      </c>
      <c r="E48" s="225"/>
      <c r="F48" s="21">
        <f>F49</f>
        <v>22600</v>
      </c>
    </row>
    <row r="49" spans="1:6" ht="11.1" customHeight="1">
      <c r="A49" s="52"/>
      <c r="B49" s="70"/>
      <c r="C49" s="23"/>
      <c r="D49" s="31">
        <v>4270</v>
      </c>
      <c r="E49" s="32" t="s">
        <v>98</v>
      </c>
      <c r="F49" s="41">
        <v>22600</v>
      </c>
    </row>
    <row r="50" spans="1:6" ht="11.1" customHeight="1">
      <c r="A50" s="52"/>
      <c r="B50" s="70"/>
      <c r="C50" s="282" t="s">
        <v>30</v>
      </c>
      <c r="D50" s="241" t="s">
        <v>31</v>
      </c>
      <c r="E50" s="241"/>
      <c r="F50" s="21">
        <f>F51+F52</f>
        <v>19000</v>
      </c>
    </row>
    <row r="51" spans="1:6" ht="11.1" customHeight="1">
      <c r="A51" s="52"/>
      <c r="B51" s="70"/>
      <c r="C51" s="254"/>
      <c r="D51" s="24">
        <v>4210</v>
      </c>
      <c r="E51" s="25" t="s">
        <v>12</v>
      </c>
      <c r="F51" s="26">
        <v>18000</v>
      </c>
    </row>
    <row r="52" spans="1:6" ht="12" customHeight="1">
      <c r="A52" s="52"/>
      <c r="B52" s="70"/>
      <c r="C52" s="255"/>
      <c r="D52" s="24">
        <v>4300</v>
      </c>
      <c r="E52" s="29" t="s">
        <v>15</v>
      </c>
      <c r="F52" s="26">
        <v>1000</v>
      </c>
    </row>
    <row r="53" spans="1:6" ht="11.1" customHeight="1">
      <c r="A53" s="54"/>
      <c r="B53" s="147">
        <v>80146</v>
      </c>
      <c r="C53" s="232" t="s">
        <v>40</v>
      </c>
      <c r="D53" s="233"/>
      <c r="E53" s="234"/>
      <c r="F53" s="18">
        <f>F54</f>
        <v>3716</v>
      </c>
    </row>
    <row r="54" spans="1:6" s="53" customFormat="1" ht="13.5" customHeight="1">
      <c r="A54" s="52"/>
      <c r="B54" s="70"/>
      <c r="C54" s="20" t="s">
        <v>41</v>
      </c>
      <c r="D54" s="235" t="s">
        <v>40</v>
      </c>
      <c r="E54" s="236"/>
      <c r="F54" s="21">
        <f>SUM(F55:F55)</f>
        <v>3716</v>
      </c>
    </row>
    <row r="55" spans="1:6" ht="11.1" customHeight="1">
      <c r="A55" s="52"/>
      <c r="B55" s="70"/>
      <c r="C55" s="51"/>
      <c r="D55" s="24">
        <v>4700</v>
      </c>
      <c r="E55" s="30" t="s">
        <v>44</v>
      </c>
      <c r="F55" s="41">
        <v>3716</v>
      </c>
    </row>
    <row r="56" spans="1:6" ht="11.1" customHeight="1">
      <c r="A56" s="52"/>
      <c r="B56" s="88">
        <v>80195</v>
      </c>
      <c r="C56" s="230" t="s">
        <v>48</v>
      </c>
      <c r="D56" s="230"/>
      <c r="E56" s="231"/>
      <c r="F56" s="18">
        <f>F57</f>
        <v>12399</v>
      </c>
    </row>
    <row r="57" spans="1:6" ht="11.1" customHeight="1">
      <c r="A57" s="52"/>
      <c r="B57" s="35"/>
      <c r="C57" s="69" t="s">
        <v>49</v>
      </c>
      <c r="D57" s="225" t="s">
        <v>50</v>
      </c>
      <c r="E57" s="226"/>
      <c r="F57" s="21">
        <f>F58</f>
        <v>12399</v>
      </c>
    </row>
    <row r="58" spans="1:6" ht="11.1" customHeight="1">
      <c r="A58" s="52"/>
      <c r="B58" s="37"/>
      <c r="C58" s="51"/>
      <c r="D58" s="58">
        <v>4440</v>
      </c>
      <c r="E58" s="59" t="s">
        <v>51</v>
      </c>
      <c r="F58" s="55">
        <v>12399</v>
      </c>
    </row>
    <row r="59" spans="1:6" ht="14.25" customHeight="1">
      <c r="A59" s="15">
        <v>854</v>
      </c>
      <c r="B59" s="261" t="s">
        <v>58</v>
      </c>
      <c r="C59" s="261"/>
      <c r="D59" s="261"/>
      <c r="E59" s="249"/>
      <c r="F59" s="18">
        <f>F60+F68</f>
        <v>4000</v>
      </c>
    </row>
    <row r="60" spans="1:6" s="53" customFormat="1" ht="12" customHeight="1">
      <c r="A60" s="61"/>
      <c r="B60" s="71">
        <v>85415</v>
      </c>
      <c r="C60" s="231" t="s">
        <v>61</v>
      </c>
      <c r="D60" s="239"/>
      <c r="E60" s="240"/>
      <c r="F60" s="18">
        <f>F61+F64+F66</f>
        <v>4000</v>
      </c>
    </row>
    <row r="61" spans="1:6" s="92" customFormat="1" ht="23.25" customHeight="1">
      <c r="A61" s="72"/>
      <c r="B61" s="27"/>
      <c r="C61" s="45" t="s">
        <v>62</v>
      </c>
      <c r="D61" s="225" t="s">
        <v>63</v>
      </c>
      <c r="E61" s="226"/>
      <c r="F61" s="21">
        <f>F62+F63</f>
        <v>0</v>
      </c>
    </row>
    <row r="62" spans="1:6" ht="10.5" customHeight="1">
      <c r="A62" s="72"/>
      <c r="B62" s="27"/>
      <c r="C62" s="62"/>
      <c r="D62" s="39">
        <v>3240</v>
      </c>
      <c r="E62" s="30" t="s">
        <v>64</v>
      </c>
      <c r="F62" s="26">
        <v>0</v>
      </c>
    </row>
    <row r="63" spans="1:6" ht="13.5" customHeight="1">
      <c r="A63" s="72"/>
      <c r="B63" s="27"/>
      <c r="C63" s="46"/>
      <c r="D63" s="39">
        <v>3260</v>
      </c>
      <c r="E63" s="30" t="s">
        <v>103</v>
      </c>
      <c r="F63" s="26">
        <v>0</v>
      </c>
    </row>
    <row r="64" spans="1:6" ht="12.75" customHeight="1">
      <c r="A64" s="72"/>
      <c r="B64" s="27"/>
      <c r="C64" s="45" t="s">
        <v>65</v>
      </c>
      <c r="D64" s="225" t="s">
        <v>66</v>
      </c>
      <c r="E64" s="226"/>
      <c r="F64" s="21">
        <f>F65</f>
        <v>4000</v>
      </c>
    </row>
    <row r="65" spans="1:6" ht="12" customHeight="1">
      <c r="A65" s="72"/>
      <c r="B65" s="27"/>
      <c r="C65" s="51"/>
      <c r="D65" s="24">
        <v>3260</v>
      </c>
      <c r="E65" s="30" t="s">
        <v>129</v>
      </c>
      <c r="F65" s="26">
        <v>4000</v>
      </c>
    </row>
    <row r="66" spans="1:6" ht="12" customHeight="1">
      <c r="A66" s="72"/>
      <c r="B66" s="27"/>
      <c r="C66" s="45" t="s">
        <v>68</v>
      </c>
      <c r="D66" s="236" t="s">
        <v>69</v>
      </c>
      <c r="E66" s="235"/>
      <c r="F66" s="21">
        <f>F67</f>
        <v>0</v>
      </c>
    </row>
    <row r="67" spans="1:6" ht="10.5" customHeight="1">
      <c r="A67" s="72"/>
      <c r="B67" s="49"/>
      <c r="C67" s="51"/>
      <c r="D67" s="24">
        <v>3260</v>
      </c>
      <c r="E67" s="30" t="s">
        <v>70</v>
      </c>
      <c r="F67" s="26">
        <v>0</v>
      </c>
    </row>
    <row r="68" spans="1:6" ht="11.1" customHeight="1">
      <c r="A68" s="72"/>
      <c r="B68" s="71">
        <v>85416</v>
      </c>
      <c r="C68" s="231" t="s">
        <v>71</v>
      </c>
      <c r="D68" s="239"/>
      <c r="E68" s="240"/>
      <c r="F68" s="18">
        <f>F69</f>
        <v>0</v>
      </c>
    </row>
    <row r="69" spans="1:6" ht="11.1" customHeight="1">
      <c r="A69" s="72"/>
      <c r="B69" s="23"/>
      <c r="C69" s="69" t="s">
        <v>72</v>
      </c>
      <c r="D69" s="225" t="s">
        <v>73</v>
      </c>
      <c r="E69" s="226"/>
      <c r="F69" s="21">
        <f>F70</f>
        <v>0</v>
      </c>
    </row>
    <row r="70" spans="1:6" s="53" customFormat="1" ht="11.1" customHeight="1">
      <c r="A70" s="77"/>
      <c r="B70" s="73"/>
      <c r="C70" s="74"/>
      <c r="D70" s="24">
        <v>3240</v>
      </c>
      <c r="E70" s="30" t="s">
        <v>74</v>
      </c>
      <c r="F70" s="26">
        <v>0</v>
      </c>
    </row>
    <row r="71" spans="1:6">
      <c r="A71" s="227" t="s">
        <v>75</v>
      </c>
      <c r="B71" s="228"/>
      <c r="C71" s="228"/>
      <c r="D71" s="228"/>
      <c r="E71" s="229"/>
      <c r="F71" s="18">
        <f>F15+F59</f>
        <v>2239361</v>
      </c>
    </row>
    <row r="72" spans="1:6" s="53" customFormat="1" ht="11.1" customHeight="1">
      <c r="A72" s="126"/>
      <c r="B72" s="211"/>
      <c r="C72" s="122"/>
      <c r="D72" s="122"/>
      <c r="E72" s="122"/>
      <c r="F72" s="129"/>
    </row>
    <row r="73" spans="1:6" s="53" customFormat="1" ht="11.1" customHeight="1">
      <c r="A73" s="123"/>
      <c r="B73" s="212"/>
      <c r="C73" s="122"/>
      <c r="D73" s="122"/>
      <c r="E73" s="122"/>
      <c r="F73" s="129"/>
    </row>
    <row r="74" spans="1:6" s="53" customFormat="1" ht="11.1" customHeight="1">
      <c r="A74" s="213"/>
      <c r="B74" s="119"/>
      <c r="C74" s="122"/>
      <c r="D74" s="122"/>
      <c r="E74" s="122"/>
      <c r="F74" s="129"/>
    </row>
    <row r="75" spans="1:6" s="53" customFormat="1" ht="11.1" customHeight="1">
      <c r="A75" s="126"/>
      <c r="B75" s="211"/>
      <c r="C75" s="122"/>
      <c r="D75" s="122"/>
      <c r="E75" s="122"/>
      <c r="F75" s="129"/>
    </row>
    <row r="76" spans="1:6">
      <c r="F76" s="93"/>
    </row>
    <row r="77" spans="1:6">
      <c r="F77" s="93"/>
    </row>
    <row r="78" spans="1:6">
      <c r="F78" s="93"/>
    </row>
    <row r="79" spans="1:6">
      <c r="F79" s="93"/>
    </row>
    <row r="80" spans="1:6">
      <c r="F80" s="93"/>
    </row>
    <row r="81" spans="6:6" ht="14.25" customHeight="1">
      <c r="F81" s="93"/>
    </row>
    <row r="82" spans="6:6">
      <c r="F82" s="93"/>
    </row>
    <row r="83" spans="6:6" ht="14.25" customHeight="1">
      <c r="F83" s="93"/>
    </row>
    <row r="84" spans="6:6" ht="14.25" customHeight="1">
      <c r="F84" s="93"/>
    </row>
    <row r="85" spans="6:6">
      <c r="F85" s="93"/>
    </row>
    <row r="86" spans="6:6">
      <c r="F86" s="93"/>
    </row>
    <row r="87" spans="6:6" ht="14.25" customHeight="1">
      <c r="F87" s="93"/>
    </row>
    <row r="88" spans="6:6" ht="14.25" customHeight="1">
      <c r="F88" s="93"/>
    </row>
    <row r="89" spans="6:6">
      <c r="F89" s="93"/>
    </row>
    <row r="90" spans="6:6" ht="14.25" customHeight="1">
      <c r="F90" s="93"/>
    </row>
    <row r="91" spans="6:6">
      <c r="F91" s="93"/>
    </row>
    <row r="92" spans="6:6">
      <c r="F92" s="93"/>
    </row>
    <row r="93" spans="6:6" ht="14.25" customHeight="1">
      <c r="F93" s="93"/>
    </row>
    <row r="94" spans="6:6">
      <c r="F94" s="93"/>
    </row>
    <row r="95" spans="6:6" ht="14.25" customHeight="1">
      <c r="F95" s="93"/>
    </row>
    <row r="96" spans="6:6">
      <c r="F96" s="93"/>
    </row>
    <row r="97" spans="6:6">
      <c r="F97" s="93"/>
    </row>
    <row r="98" spans="6:6">
      <c r="F98" s="93"/>
    </row>
    <row r="99" spans="6:6">
      <c r="F99" s="93"/>
    </row>
    <row r="100" spans="6:6">
      <c r="F100" s="93"/>
    </row>
    <row r="101" spans="6:6">
      <c r="F101" s="93"/>
    </row>
    <row r="102" spans="6:6">
      <c r="F102" s="93"/>
    </row>
    <row r="103" spans="6:6">
      <c r="F103" s="93"/>
    </row>
    <row r="104" spans="6:6">
      <c r="F104" s="93"/>
    </row>
    <row r="105" spans="6:6">
      <c r="F105" s="93"/>
    </row>
    <row r="106" spans="6:6">
      <c r="F106" s="93"/>
    </row>
    <row r="107" spans="6:6">
      <c r="F107" s="93"/>
    </row>
    <row r="108" spans="6:6">
      <c r="F108" s="93"/>
    </row>
    <row r="109" spans="6:6">
      <c r="F109" s="93"/>
    </row>
    <row r="110" spans="6:6">
      <c r="F110" s="93"/>
    </row>
    <row r="111" spans="6:6">
      <c r="F111" s="93"/>
    </row>
    <row r="112" spans="6:6">
      <c r="F112" s="93"/>
    </row>
    <row r="113" spans="6:6">
      <c r="F113" s="93"/>
    </row>
    <row r="114" spans="6:6">
      <c r="F114" s="93"/>
    </row>
    <row r="115" spans="6:6">
      <c r="F115" s="93"/>
    </row>
    <row r="116" spans="6:6">
      <c r="F116" s="93"/>
    </row>
    <row r="117" spans="6:6">
      <c r="F117" s="93"/>
    </row>
    <row r="118" spans="6:6">
      <c r="F118" s="93"/>
    </row>
    <row r="119" spans="6:6">
      <c r="F119" s="93"/>
    </row>
    <row r="120" spans="6:6">
      <c r="F120" s="93"/>
    </row>
    <row r="121" spans="6:6">
      <c r="F121" s="93"/>
    </row>
    <row r="122" spans="6:6">
      <c r="F122" s="93"/>
    </row>
    <row r="123" spans="6:6">
      <c r="F123" s="93"/>
    </row>
    <row r="124" spans="6:6">
      <c r="F124" s="93"/>
    </row>
    <row r="125" spans="6:6">
      <c r="F125" s="93"/>
    </row>
    <row r="126" spans="6:6">
      <c r="F126" s="93"/>
    </row>
  </sheetData>
  <mergeCells count="19">
    <mergeCell ref="C50:C52"/>
    <mergeCell ref="D50:E50"/>
    <mergeCell ref="A12:F12"/>
    <mergeCell ref="B15:E15"/>
    <mergeCell ref="C16:E16"/>
    <mergeCell ref="D17:E17"/>
    <mergeCell ref="D48:E48"/>
    <mergeCell ref="A71:E71"/>
    <mergeCell ref="C53:E53"/>
    <mergeCell ref="D54:E54"/>
    <mergeCell ref="C56:E56"/>
    <mergeCell ref="D57:E57"/>
    <mergeCell ref="B59:E59"/>
    <mergeCell ref="C60:E60"/>
    <mergeCell ref="D61:E61"/>
    <mergeCell ref="D64:E64"/>
    <mergeCell ref="D66:E66"/>
    <mergeCell ref="C68:E68"/>
    <mergeCell ref="D69:E69"/>
  </mergeCells>
  <pageMargins left="0.35433070866141736" right="0.35433070866141736" top="0.39370078740157483" bottom="0.23622047244094491" header="0.15748031496062992" footer="0.19685039370078741"/>
  <pageSetup paperSize="9" scale="96" orientation="portrait" r:id="rId1"/>
  <rowBreaks count="2" manualBreakCount="2">
    <brk id="71" max="5" man="1"/>
    <brk id="72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opLeftCell="A43" workbookViewId="0">
      <selection activeCell="F72" sqref="F72"/>
    </sheetView>
  </sheetViews>
  <sheetFormatPr defaultRowHeight="14.25"/>
  <cols>
    <col min="1" max="1" width="5.375" customWidth="1"/>
    <col min="2" max="2" width="6.375" customWidth="1"/>
    <col min="3" max="3" width="8.875" customWidth="1"/>
    <col min="4" max="4" width="6.625" customWidth="1"/>
    <col min="5" max="5" width="51.5" customWidth="1"/>
    <col min="6" max="6" width="13.375" customWidth="1"/>
    <col min="7" max="7" width="6.625" customWidth="1"/>
  </cols>
  <sheetData>
    <row r="1" spans="1:7" s="2" customFormat="1" ht="12.75">
      <c r="A1" s="1" t="s">
        <v>180</v>
      </c>
    </row>
    <row r="2" spans="1:7" s="2" customFormat="1" ht="12.75">
      <c r="A2" s="3" t="s">
        <v>181</v>
      </c>
    </row>
    <row r="3" spans="1:7" s="2" customFormat="1" ht="12.75">
      <c r="A3" s="3" t="s">
        <v>182</v>
      </c>
    </row>
    <row r="4" spans="1:7" ht="15">
      <c r="E4" s="4" t="s">
        <v>0</v>
      </c>
      <c r="F4" s="78">
        <v>44208</v>
      </c>
      <c r="G4" s="5"/>
    </row>
    <row r="5" spans="1:7" ht="15">
      <c r="E5" s="4"/>
      <c r="F5" s="78"/>
      <c r="G5" s="5"/>
    </row>
    <row r="6" spans="1:7">
      <c r="A6" s="6"/>
      <c r="F6" s="7"/>
    </row>
    <row r="7" spans="1:7">
      <c r="B7" s="8"/>
      <c r="E7" s="1" t="s">
        <v>76</v>
      </c>
      <c r="F7" s="9"/>
    </row>
    <row r="8" spans="1:7">
      <c r="E8" s="1" t="s">
        <v>77</v>
      </c>
      <c r="F8" s="10"/>
    </row>
    <row r="9" spans="1:7">
      <c r="E9" s="3" t="s">
        <v>78</v>
      </c>
      <c r="F9" s="10"/>
    </row>
    <row r="10" spans="1:7">
      <c r="E10" s="3" t="s">
        <v>79</v>
      </c>
      <c r="F10" s="10"/>
    </row>
    <row r="12" spans="1:7" ht="19.5" customHeight="1">
      <c r="A12" s="246" t="s">
        <v>111</v>
      </c>
      <c r="B12" s="246"/>
      <c r="C12" s="246"/>
      <c r="D12" s="246"/>
      <c r="E12" s="246"/>
      <c r="F12" s="246"/>
      <c r="G12" s="11"/>
    </row>
    <row r="14" spans="1:7" ht="12.75" customHeight="1">
      <c r="A14" s="12" t="s">
        <v>1</v>
      </c>
      <c r="B14" s="12" t="s">
        <v>2</v>
      </c>
      <c r="C14" s="12" t="s">
        <v>3</v>
      </c>
      <c r="D14" s="12" t="s">
        <v>4</v>
      </c>
      <c r="E14" s="13" t="s">
        <v>5</v>
      </c>
      <c r="F14" s="12" t="s">
        <v>6</v>
      </c>
    </row>
    <row r="15" spans="1:7" s="53" customFormat="1" ht="11.1" customHeight="1">
      <c r="A15" s="79">
        <v>801</v>
      </c>
      <c r="B15" s="300" t="s">
        <v>32</v>
      </c>
      <c r="C15" s="300"/>
      <c r="D15" s="300"/>
      <c r="E15" s="278"/>
      <c r="F15" s="18">
        <f>F16+F48+F51+F63</f>
        <v>2687038</v>
      </c>
    </row>
    <row r="16" spans="1:7" s="53" customFormat="1" ht="11.1" customHeight="1">
      <c r="A16" s="97"/>
      <c r="B16" s="130">
        <v>80104</v>
      </c>
      <c r="C16" s="262" t="s">
        <v>36</v>
      </c>
      <c r="D16" s="263"/>
      <c r="E16" s="264"/>
      <c r="F16" s="18">
        <f>F17+F44+F46</f>
        <v>1814577</v>
      </c>
    </row>
    <row r="17" spans="1:6" ht="11.1" customHeight="1">
      <c r="A17" s="98"/>
      <c r="B17" s="99"/>
      <c r="C17" s="131" t="s">
        <v>37</v>
      </c>
      <c r="D17" s="269" t="s">
        <v>38</v>
      </c>
      <c r="E17" s="268"/>
      <c r="F17" s="21">
        <f>SUM(F18:F43)-F19</f>
        <v>1786977</v>
      </c>
    </row>
    <row r="18" spans="1:6" ht="11.1" customHeight="1">
      <c r="A18" s="98"/>
      <c r="B18" s="100"/>
      <c r="C18" s="101"/>
      <c r="D18" s="137">
        <v>3020</v>
      </c>
      <c r="E18" s="138" t="s">
        <v>7</v>
      </c>
      <c r="F18" s="102">
        <f>F19</f>
        <v>5400</v>
      </c>
    </row>
    <row r="19" spans="1:6" ht="11.1" customHeight="1">
      <c r="A19" s="98"/>
      <c r="B19" s="100"/>
      <c r="C19" s="103"/>
      <c r="D19" s="137"/>
      <c r="E19" s="138" t="s">
        <v>80</v>
      </c>
      <c r="F19" s="102">
        <v>5400</v>
      </c>
    </row>
    <row r="20" spans="1:6" ht="11.1" customHeight="1">
      <c r="A20" s="98"/>
      <c r="B20" s="100"/>
      <c r="C20" s="103"/>
      <c r="D20" s="137">
        <v>4010</v>
      </c>
      <c r="E20" s="138" t="s">
        <v>8</v>
      </c>
      <c r="F20" s="102">
        <v>1260458</v>
      </c>
    </row>
    <row r="21" spans="1:6" ht="11.1" customHeight="1">
      <c r="A21" s="98"/>
      <c r="B21" s="100"/>
      <c r="C21" s="103"/>
      <c r="D21" s="137">
        <v>4040</v>
      </c>
      <c r="E21" s="138" t="s">
        <v>9</v>
      </c>
      <c r="F21" s="102">
        <v>89923</v>
      </c>
    </row>
    <row r="22" spans="1:6" ht="11.1" customHeight="1">
      <c r="A22" s="98"/>
      <c r="B22" s="100"/>
      <c r="C22" s="103"/>
      <c r="D22" s="137">
        <v>4110</v>
      </c>
      <c r="E22" s="138" t="s">
        <v>10</v>
      </c>
      <c r="F22" s="102">
        <v>176255</v>
      </c>
    </row>
    <row r="23" spans="1:6" ht="11.1" customHeight="1">
      <c r="A23" s="98"/>
      <c r="B23" s="100"/>
      <c r="C23" s="103"/>
      <c r="D23" s="137">
        <v>4120</v>
      </c>
      <c r="E23" s="138" t="s">
        <v>11</v>
      </c>
      <c r="F23" s="102">
        <v>18419</v>
      </c>
    </row>
    <row r="24" spans="1:6" ht="11.1" customHeight="1">
      <c r="A24" s="98"/>
      <c r="B24" s="100"/>
      <c r="C24" s="103"/>
      <c r="D24" s="137">
        <v>4140</v>
      </c>
      <c r="E24" s="138" t="s">
        <v>81</v>
      </c>
      <c r="F24" s="102">
        <v>0</v>
      </c>
    </row>
    <row r="25" spans="1:6" ht="11.1" customHeight="1">
      <c r="A25" s="98"/>
      <c r="B25" s="100"/>
      <c r="C25" s="103"/>
      <c r="D25" s="137">
        <v>4210</v>
      </c>
      <c r="E25" s="138" t="s">
        <v>33</v>
      </c>
      <c r="F25" s="102">
        <v>14200</v>
      </c>
    </row>
    <row r="26" spans="1:6" ht="11.1" customHeight="1">
      <c r="A26" s="98"/>
      <c r="B26" s="100"/>
      <c r="C26" s="103"/>
      <c r="D26" s="137">
        <v>4220</v>
      </c>
      <c r="E26" s="138" t="s">
        <v>59</v>
      </c>
      <c r="F26" s="102">
        <v>6825</v>
      </c>
    </row>
    <row r="27" spans="1:6" ht="11.1" customHeight="1">
      <c r="A27" s="98"/>
      <c r="B27" s="100"/>
      <c r="C27" s="103"/>
      <c r="D27" s="137">
        <v>4240</v>
      </c>
      <c r="E27" s="138" t="s">
        <v>55</v>
      </c>
      <c r="F27" s="102">
        <v>15000</v>
      </c>
    </row>
    <row r="28" spans="1:6" ht="11.1" customHeight="1">
      <c r="A28" s="98"/>
      <c r="B28" s="100"/>
      <c r="C28" s="103"/>
      <c r="D28" s="137">
        <v>4260</v>
      </c>
      <c r="E28" s="138" t="s">
        <v>183</v>
      </c>
      <c r="F28" s="102">
        <f>3400-3400</f>
        <v>0</v>
      </c>
    </row>
    <row r="29" spans="1:6" ht="11.1" customHeight="1">
      <c r="A29" s="98"/>
      <c r="B29" s="100"/>
      <c r="C29" s="103"/>
      <c r="D29" s="137"/>
      <c r="E29" s="138" t="s">
        <v>106</v>
      </c>
      <c r="F29" s="102">
        <f>62040+3400</f>
        <v>65440</v>
      </c>
    </row>
    <row r="30" spans="1:6" ht="11.1" customHeight="1">
      <c r="A30" s="98"/>
      <c r="B30" s="100"/>
      <c r="C30" s="103"/>
      <c r="D30" s="137"/>
      <c r="E30" s="138" t="s">
        <v>34</v>
      </c>
      <c r="F30" s="102">
        <v>2560</v>
      </c>
    </row>
    <row r="31" spans="1:6" ht="11.1" customHeight="1">
      <c r="A31" s="98"/>
      <c r="B31" s="100"/>
      <c r="C31" s="103"/>
      <c r="D31" s="137">
        <v>4280</v>
      </c>
      <c r="E31" s="138" t="s">
        <v>14</v>
      </c>
      <c r="F31" s="102">
        <v>3500</v>
      </c>
    </row>
    <row r="32" spans="1:6" ht="11.1" customHeight="1">
      <c r="A32" s="98"/>
      <c r="B32" s="100"/>
      <c r="C32" s="103"/>
      <c r="D32" s="137">
        <v>4300</v>
      </c>
      <c r="E32" s="138" t="s">
        <v>15</v>
      </c>
      <c r="F32" s="106">
        <f>14000+2400</f>
        <v>16400</v>
      </c>
    </row>
    <row r="33" spans="1:6" ht="11.25" customHeight="1">
      <c r="A33" s="98"/>
      <c r="B33" s="100"/>
      <c r="C33" s="103"/>
      <c r="D33" s="137"/>
      <c r="E33" s="139" t="s">
        <v>18</v>
      </c>
      <c r="F33" s="106">
        <v>5200</v>
      </c>
    </row>
    <row r="34" spans="1:6" ht="11.25" customHeight="1">
      <c r="A34" s="98"/>
      <c r="B34" s="100"/>
      <c r="C34" s="103"/>
      <c r="D34" s="137"/>
      <c r="E34" s="139" t="s">
        <v>123</v>
      </c>
      <c r="F34" s="106">
        <f>5200-5200</f>
        <v>0</v>
      </c>
    </row>
    <row r="35" spans="1:6" ht="10.5" customHeight="1">
      <c r="A35" s="98"/>
      <c r="B35" s="100"/>
      <c r="C35" s="103"/>
      <c r="D35" s="28">
        <v>4360</v>
      </c>
      <c r="E35" s="133" t="s">
        <v>173</v>
      </c>
      <c r="F35" s="41">
        <f>2500-2500</f>
        <v>0</v>
      </c>
    </row>
    <row r="36" spans="1:6" ht="10.5" customHeight="1">
      <c r="A36" s="98"/>
      <c r="B36" s="100"/>
      <c r="C36" s="103"/>
      <c r="D36" s="28"/>
      <c r="E36" s="133" t="s">
        <v>184</v>
      </c>
      <c r="F36" s="41">
        <f>7380+2500-1180</f>
        <v>8700</v>
      </c>
    </row>
    <row r="37" spans="1:6" ht="10.5" customHeight="1">
      <c r="A37" s="98"/>
      <c r="B37" s="100"/>
      <c r="C37" s="103"/>
      <c r="D37" s="28">
        <v>4390</v>
      </c>
      <c r="E37" s="133" t="s">
        <v>22</v>
      </c>
      <c r="F37" s="41">
        <v>0</v>
      </c>
    </row>
    <row r="38" spans="1:6" ht="11.1" customHeight="1">
      <c r="A38" s="98"/>
      <c r="B38" s="100"/>
      <c r="C38" s="103"/>
      <c r="D38" s="137">
        <v>4400</v>
      </c>
      <c r="E38" s="138" t="s">
        <v>124</v>
      </c>
      <c r="F38" s="102">
        <v>0</v>
      </c>
    </row>
    <row r="39" spans="1:6" ht="11.1" customHeight="1">
      <c r="A39" s="98"/>
      <c r="B39" s="100"/>
      <c r="C39" s="103"/>
      <c r="D39" s="137">
        <v>4410</v>
      </c>
      <c r="E39" s="138" t="s">
        <v>23</v>
      </c>
      <c r="F39" s="102">
        <v>440</v>
      </c>
    </row>
    <row r="40" spans="1:6" ht="11.1" customHeight="1">
      <c r="A40" s="98"/>
      <c r="B40" s="100"/>
      <c r="C40" s="103"/>
      <c r="D40" s="137">
        <v>4430</v>
      </c>
      <c r="E40" s="138" t="s">
        <v>24</v>
      </c>
      <c r="F40" s="102">
        <v>0</v>
      </c>
    </row>
    <row r="41" spans="1:6" ht="11.1" customHeight="1">
      <c r="A41" s="98"/>
      <c r="B41" s="100"/>
      <c r="C41" s="103"/>
      <c r="D41" s="137">
        <v>4440</v>
      </c>
      <c r="E41" s="133" t="s">
        <v>25</v>
      </c>
      <c r="F41" s="102">
        <v>89657</v>
      </c>
    </row>
    <row r="42" spans="1:6" ht="11.1" customHeight="1">
      <c r="A42" s="98"/>
      <c r="B42" s="100"/>
      <c r="C42" s="103"/>
      <c r="D42" s="39">
        <v>4520</v>
      </c>
      <c r="E42" s="25" t="s">
        <v>35</v>
      </c>
      <c r="F42" s="102">
        <v>2900</v>
      </c>
    </row>
    <row r="43" spans="1:6" ht="11.1" customHeight="1">
      <c r="A43" s="98"/>
      <c r="B43" s="100"/>
      <c r="C43" s="103"/>
      <c r="D43" s="137">
        <v>4700</v>
      </c>
      <c r="E43" s="133" t="s">
        <v>114</v>
      </c>
      <c r="F43" s="102">
        <v>5700</v>
      </c>
    </row>
    <row r="44" spans="1:6" s="53" customFormat="1" ht="12.75" customHeight="1">
      <c r="A44" s="98"/>
      <c r="B44" s="100"/>
      <c r="C44" s="140" t="s">
        <v>27</v>
      </c>
      <c r="D44" s="272" t="s">
        <v>28</v>
      </c>
      <c r="E44" s="271"/>
      <c r="F44" s="21">
        <f>F45</f>
        <v>14600</v>
      </c>
    </row>
    <row r="45" spans="1:6" ht="11.25" customHeight="1">
      <c r="A45" s="98"/>
      <c r="B45" s="100"/>
      <c r="C45" s="101"/>
      <c r="D45" s="164">
        <v>4270</v>
      </c>
      <c r="E45" s="143" t="s">
        <v>98</v>
      </c>
      <c r="F45" s="102">
        <v>14600</v>
      </c>
    </row>
    <row r="46" spans="1:6" ht="11.25" customHeight="1">
      <c r="A46" s="98"/>
      <c r="B46" s="100"/>
      <c r="C46" s="144" t="s">
        <v>30</v>
      </c>
      <c r="D46" s="296" t="s">
        <v>31</v>
      </c>
      <c r="E46" s="297"/>
      <c r="F46" s="108">
        <f>F47</f>
        <v>13000</v>
      </c>
    </row>
    <row r="47" spans="1:6" ht="11.25" customHeight="1">
      <c r="A47" s="98"/>
      <c r="B47" s="100"/>
      <c r="C47" s="103"/>
      <c r="D47" s="145">
        <v>4210</v>
      </c>
      <c r="E47" s="133" t="s">
        <v>33</v>
      </c>
      <c r="F47" s="102">
        <v>13000</v>
      </c>
    </row>
    <row r="48" spans="1:6" ht="14.25" customHeight="1">
      <c r="A48" s="110"/>
      <c r="B48" s="147">
        <v>80146</v>
      </c>
      <c r="C48" s="258" t="s">
        <v>40</v>
      </c>
      <c r="D48" s="259"/>
      <c r="E48" s="260"/>
      <c r="F48" s="18">
        <f>F49</f>
        <v>4540</v>
      </c>
    </row>
    <row r="49" spans="1:6" s="53" customFormat="1" ht="12.75" customHeight="1">
      <c r="A49" s="98"/>
      <c r="B49" s="100"/>
      <c r="C49" s="131" t="s">
        <v>41</v>
      </c>
      <c r="D49" s="269" t="s">
        <v>40</v>
      </c>
      <c r="E49" s="268"/>
      <c r="F49" s="21">
        <f>SUM(F50:F50)</f>
        <v>4540</v>
      </c>
    </row>
    <row r="50" spans="1:6" s="92" customFormat="1" ht="11.1" customHeight="1">
      <c r="A50" s="98"/>
      <c r="B50" s="100"/>
      <c r="C50" s="111"/>
      <c r="D50" s="132">
        <v>4700</v>
      </c>
      <c r="E50" s="133" t="s">
        <v>44</v>
      </c>
      <c r="F50" s="102">
        <v>4540</v>
      </c>
    </row>
    <row r="51" spans="1:6" s="92" customFormat="1" ht="37.5" customHeight="1">
      <c r="A51" s="98"/>
      <c r="B51" s="147">
        <v>80149</v>
      </c>
      <c r="C51" s="258" t="s">
        <v>125</v>
      </c>
      <c r="D51" s="259"/>
      <c r="E51" s="260"/>
      <c r="F51" s="57">
        <f>F52</f>
        <v>865906</v>
      </c>
    </row>
    <row r="52" spans="1:6" s="92" customFormat="1" ht="25.5" customHeight="1">
      <c r="A52" s="98"/>
      <c r="B52" s="100"/>
      <c r="C52" s="131" t="s">
        <v>46</v>
      </c>
      <c r="D52" s="269" t="s">
        <v>47</v>
      </c>
      <c r="E52" s="268"/>
      <c r="F52" s="21">
        <f>SUM(F53:F61)</f>
        <v>865906</v>
      </c>
    </row>
    <row r="53" spans="1:6" s="92" customFormat="1" ht="11.1" customHeight="1">
      <c r="A53" s="98"/>
      <c r="B53" s="100"/>
      <c r="C53" s="111"/>
      <c r="D53" s="132">
        <v>4010</v>
      </c>
      <c r="E53" s="133" t="s">
        <v>126</v>
      </c>
      <c r="F53" s="102">
        <v>661779</v>
      </c>
    </row>
    <row r="54" spans="1:6" s="92" customFormat="1" ht="11.1" customHeight="1">
      <c r="A54" s="98"/>
      <c r="B54" s="100"/>
      <c r="C54" s="111"/>
      <c r="D54" s="132">
        <v>4040</v>
      </c>
      <c r="E54" s="133" t="s">
        <v>127</v>
      </c>
      <c r="F54" s="102">
        <f>62311-8374</f>
        <v>53937</v>
      </c>
    </row>
    <row r="55" spans="1:6" s="92" customFormat="1" ht="11.1" customHeight="1">
      <c r="A55" s="98"/>
      <c r="B55" s="100"/>
      <c r="C55" s="111"/>
      <c r="D55" s="132">
        <v>4110</v>
      </c>
      <c r="E55" s="138" t="s">
        <v>10</v>
      </c>
      <c r="F55" s="102">
        <v>120943</v>
      </c>
    </row>
    <row r="56" spans="1:6" s="92" customFormat="1" ht="11.1" customHeight="1">
      <c r="A56" s="98"/>
      <c r="B56" s="100"/>
      <c r="C56" s="111"/>
      <c r="D56" s="132">
        <v>4120</v>
      </c>
      <c r="E56" s="138" t="s">
        <v>11</v>
      </c>
      <c r="F56" s="102">
        <v>17247</v>
      </c>
    </row>
    <row r="57" spans="1:6" s="92" customFormat="1" ht="11.1" customHeight="1">
      <c r="A57" s="98"/>
      <c r="B57" s="100"/>
      <c r="C57" s="111"/>
      <c r="D57" s="132">
        <v>4210</v>
      </c>
      <c r="E57" s="138" t="s">
        <v>33</v>
      </c>
      <c r="F57" s="102">
        <v>2500</v>
      </c>
    </row>
    <row r="58" spans="1:6" s="92" customFormat="1" ht="11.1" customHeight="1">
      <c r="A58" s="98"/>
      <c r="B58" s="100"/>
      <c r="C58" s="111"/>
      <c r="D58" s="137">
        <v>4240</v>
      </c>
      <c r="E58" s="138" t="s">
        <v>55</v>
      </c>
      <c r="F58" s="102">
        <v>5500</v>
      </c>
    </row>
    <row r="59" spans="1:6" s="92" customFormat="1" ht="11.1" customHeight="1">
      <c r="A59" s="98"/>
      <c r="B59" s="100"/>
      <c r="C59" s="111"/>
      <c r="D59" s="137">
        <v>4300</v>
      </c>
      <c r="E59" s="138" t="s">
        <v>15</v>
      </c>
      <c r="F59" s="102">
        <v>0</v>
      </c>
    </row>
    <row r="60" spans="1:6" s="92" customFormat="1" ht="11.1" customHeight="1">
      <c r="A60" s="98"/>
      <c r="B60" s="100"/>
      <c r="C60" s="111"/>
      <c r="D60" s="132">
        <v>4440</v>
      </c>
      <c r="E60" s="138" t="s">
        <v>25</v>
      </c>
      <c r="F60" s="102">
        <v>0</v>
      </c>
    </row>
    <row r="61" spans="1:6" s="92" customFormat="1" ht="11.1" customHeight="1">
      <c r="A61" s="98"/>
      <c r="B61" s="100"/>
      <c r="C61" s="140" t="s">
        <v>27</v>
      </c>
      <c r="D61" s="272" t="s">
        <v>28</v>
      </c>
      <c r="E61" s="271"/>
      <c r="F61" s="108">
        <f>F62</f>
        <v>4000</v>
      </c>
    </row>
    <row r="62" spans="1:6" s="92" customFormat="1" ht="11.1" customHeight="1">
      <c r="A62" s="98"/>
      <c r="B62" s="100"/>
      <c r="C62" s="101"/>
      <c r="D62" s="164">
        <v>4270</v>
      </c>
      <c r="E62" s="143" t="s">
        <v>98</v>
      </c>
      <c r="F62" s="102">
        <v>4000</v>
      </c>
    </row>
    <row r="63" spans="1:6" s="92" customFormat="1" ht="11.1" customHeight="1">
      <c r="A63" s="98"/>
      <c r="B63" s="88">
        <v>80195</v>
      </c>
      <c r="C63" s="230" t="s">
        <v>48</v>
      </c>
      <c r="D63" s="230"/>
      <c r="E63" s="231"/>
      <c r="F63" s="18">
        <f>F64</f>
        <v>2015</v>
      </c>
    </row>
    <row r="64" spans="1:6" s="92" customFormat="1" ht="11.1" customHeight="1">
      <c r="A64" s="98"/>
      <c r="B64" s="35"/>
      <c r="C64" s="69" t="s">
        <v>49</v>
      </c>
      <c r="D64" s="225" t="s">
        <v>50</v>
      </c>
      <c r="E64" s="226"/>
      <c r="F64" s="21">
        <f>F65</f>
        <v>2015</v>
      </c>
    </row>
    <row r="65" spans="1:6" s="92" customFormat="1" ht="11.1" customHeight="1">
      <c r="A65" s="98"/>
      <c r="B65" s="37"/>
      <c r="C65" s="51"/>
      <c r="D65" s="58">
        <v>4440</v>
      </c>
      <c r="E65" s="59" t="s">
        <v>51</v>
      </c>
      <c r="F65" s="55">
        <v>2015</v>
      </c>
    </row>
    <row r="66" spans="1:6" ht="11.1" customHeight="1">
      <c r="A66" s="79">
        <v>854</v>
      </c>
      <c r="B66" s="300" t="s">
        <v>58</v>
      </c>
      <c r="C66" s="300"/>
      <c r="D66" s="300"/>
      <c r="E66" s="278"/>
      <c r="F66" s="18">
        <f>F67</f>
        <v>7000</v>
      </c>
    </row>
    <row r="67" spans="1:6" ht="13.5" customHeight="1">
      <c r="A67" s="110"/>
      <c r="B67" s="71">
        <v>85415</v>
      </c>
      <c r="C67" s="270" t="s">
        <v>128</v>
      </c>
      <c r="D67" s="270"/>
      <c r="E67" s="262"/>
      <c r="F67" s="18">
        <f>F68+F71</f>
        <v>7000</v>
      </c>
    </row>
    <row r="68" spans="1:6" ht="10.5" customHeight="1">
      <c r="A68" s="112"/>
      <c r="B68" s="103"/>
      <c r="C68" s="154" t="s">
        <v>62</v>
      </c>
      <c r="D68" s="271" t="s">
        <v>63</v>
      </c>
      <c r="E68" s="272"/>
      <c r="F68" s="21">
        <f>F69+F70</f>
        <v>0</v>
      </c>
    </row>
    <row r="69" spans="1:6" ht="21.75" customHeight="1">
      <c r="A69" s="112"/>
      <c r="B69" s="103"/>
      <c r="C69" s="99"/>
      <c r="D69" s="39">
        <v>3240</v>
      </c>
      <c r="E69" s="133" t="s">
        <v>64</v>
      </c>
      <c r="F69" s="26">
        <v>0</v>
      </c>
    </row>
    <row r="70" spans="1:6" ht="11.1" customHeight="1">
      <c r="A70" s="112"/>
      <c r="B70" s="103"/>
      <c r="C70" s="113"/>
      <c r="D70" s="149">
        <v>3260</v>
      </c>
      <c r="E70" s="133" t="s">
        <v>103</v>
      </c>
      <c r="F70" s="26">
        <v>0</v>
      </c>
    </row>
    <row r="71" spans="1:6" ht="11.1" customHeight="1">
      <c r="A71" s="112"/>
      <c r="B71" s="103"/>
      <c r="C71" s="154" t="s">
        <v>65</v>
      </c>
      <c r="D71" s="271" t="s">
        <v>66</v>
      </c>
      <c r="E71" s="272"/>
      <c r="F71" s="21">
        <f>F72</f>
        <v>7000</v>
      </c>
    </row>
    <row r="72" spans="1:6" s="53" customFormat="1" ht="11.1" customHeight="1">
      <c r="A72" s="112"/>
      <c r="B72" s="103"/>
      <c r="C72" s="111"/>
      <c r="D72" s="132">
        <v>3260</v>
      </c>
      <c r="E72" s="133" t="s">
        <v>129</v>
      </c>
      <c r="F72" s="26">
        <v>7000</v>
      </c>
    </row>
    <row r="73" spans="1:6">
      <c r="A73" s="298" t="s">
        <v>75</v>
      </c>
      <c r="B73" s="279"/>
      <c r="C73" s="279"/>
      <c r="D73" s="279"/>
      <c r="E73" s="280"/>
      <c r="F73" s="18">
        <f>F15+F66</f>
        <v>2694038</v>
      </c>
    </row>
    <row r="74" spans="1:6">
      <c r="A74" s="122"/>
      <c r="B74" s="122"/>
      <c r="C74" s="122"/>
      <c r="D74" s="122"/>
      <c r="E74" s="122"/>
      <c r="F74" s="129"/>
    </row>
    <row r="75" spans="1:6">
      <c r="A75" s="122"/>
      <c r="B75" s="122"/>
      <c r="C75" s="122"/>
      <c r="D75" s="122"/>
      <c r="E75" s="122"/>
      <c r="F75" s="129"/>
    </row>
    <row r="76" spans="1:6">
      <c r="F76" s="93"/>
    </row>
    <row r="77" spans="1:6">
      <c r="F77" s="93"/>
    </row>
    <row r="78" spans="1:6">
      <c r="F78" s="93"/>
    </row>
    <row r="79" spans="1:6">
      <c r="F79" s="93"/>
    </row>
    <row r="80" spans="1:6">
      <c r="F80" s="93"/>
    </row>
    <row r="81" spans="6:6">
      <c r="F81" s="93"/>
    </row>
    <row r="82" spans="6:6">
      <c r="F82" s="93"/>
    </row>
    <row r="83" spans="6:6">
      <c r="F83" s="93"/>
    </row>
    <row r="84" spans="6:6">
      <c r="F84" s="93"/>
    </row>
    <row r="85" spans="6:6">
      <c r="F85" s="93"/>
    </row>
    <row r="86" spans="6:6">
      <c r="F86" s="93"/>
    </row>
    <row r="87" spans="6:6">
      <c r="F87" s="93"/>
    </row>
    <row r="88" spans="6:6">
      <c r="F88" s="93"/>
    </row>
    <row r="89" spans="6:6">
      <c r="F89" s="93"/>
    </row>
    <row r="90" spans="6:6">
      <c r="F90" s="93"/>
    </row>
    <row r="91" spans="6:6">
      <c r="F91" s="93"/>
    </row>
    <row r="92" spans="6:6">
      <c r="F92" s="93"/>
    </row>
    <row r="93" spans="6:6">
      <c r="F93" s="93"/>
    </row>
    <row r="94" spans="6:6">
      <c r="F94" s="93"/>
    </row>
    <row r="95" spans="6:6">
      <c r="F95" s="93"/>
    </row>
    <row r="96" spans="6:6">
      <c r="F96" s="93"/>
    </row>
    <row r="97" spans="6:6">
      <c r="F97" s="93"/>
    </row>
    <row r="98" spans="6:6">
      <c r="F98" s="93"/>
    </row>
    <row r="99" spans="6:6">
      <c r="F99" s="93"/>
    </row>
    <row r="100" spans="6:6">
      <c r="F100" s="93"/>
    </row>
    <row r="101" spans="6:6">
      <c r="F101" s="93"/>
    </row>
    <row r="102" spans="6:6">
      <c r="F102" s="93"/>
    </row>
    <row r="103" spans="6:6">
      <c r="F103" s="93"/>
    </row>
    <row r="104" spans="6:6">
      <c r="F104" s="93"/>
    </row>
    <row r="105" spans="6:6">
      <c r="F105" s="93"/>
    </row>
    <row r="106" spans="6:6">
      <c r="F106" s="93"/>
    </row>
    <row r="107" spans="6:6">
      <c r="F107" s="93"/>
    </row>
    <row r="108" spans="6:6">
      <c r="F108" s="93"/>
    </row>
    <row r="109" spans="6:6">
      <c r="F109" s="93"/>
    </row>
    <row r="110" spans="6:6">
      <c r="F110" s="93"/>
    </row>
    <row r="111" spans="6:6">
      <c r="F111" s="93"/>
    </row>
    <row r="112" spans="6:6">
      <c r="F112" s="93"/>
    </row>
    <row r="113" spans="6:6">
      <c r="F113" s="93"/>
    </row>
    <row r="114" spans="6:6">
      <c r="F114" s="93"/>
    </row>
    <row r="115" spans="6:6">
      <c r="F115" s="93"/>
    </row>
    <row r="116" spans="6:6">
      <c r="F116" s="93"/>
    </row>
    <row r="117" spans="6:6">
      <c r="F117" s="93"/>
    </row>
    <row r="118" spans="6:6">
      <c r="F118" s="93"/>
    </row>
    <row r="119" spans="6:6">
      <c r="F119" s="93"/>
    </row>
    <row r="120" spans="6:6">
      <c r="F120" s="93"/>
    </row>
    <row r="121" spans="6:6">
      <c r="F121" s="93"/>
    </row>
    <row r="122" spans="6:6">
      <c r="F122" s="93"/>
    </row>
    <row r="123" spans="6:6">
      <c r="F123" s="93"/>
    </row>
    <row r="124" spans="6:6">
      <c r="F124" s="93"/>
    </row>
    <row r="125" spans="6:6">
      <c r="F125" s="93"/>
    </row>
    <row r="126" spans="6:6">
      <c r="F126" s="93"/>
    </row>
    <row r="127" spans="6:6">
      <c r="F127" s="93"/>
    </row>
    <row r="128" spans="6:6">
      <c r="F128" s="93"/>
    </row>
    <row r="129" spans="6:6">
      <c r="F129" s="93"/>
    </row>
    <row r="130" spans="6:6">
      <c r="F130" s="93"/>
    </row>
    <row r="131" spans="6:6">
      <c r="F131" s="93"/>
    </row>
    <row r="132" spans="6:6">
      <c r="F132" s="93"/>
    </row>
  </sheetData>
  <mergeCells count="18">
    <mergeCell ref="D46:E46"/>
    <mergeCell ref="A12:F12"/>
    <mergeCell ref="B15:E15"/>
    <mergeCell ref="C16:E16"/>
    <mergeCell ref="D17:E17"/>
    <mergeCell ref="D44:E44"/>
    <mergeCell ref="A73:E73"/>
    <mergeCell ref="C48:E48"/>
    <mergeCell ref="D49:E49"/>
    <mergeCell ref="C51:E51"/>
    <mergeCell ref="D52:E52"/>
    <mergeCell ref="D61:E61"/>
    <mergeCell ref="C63:E63"/>
    <mergeCell ref="D64:E64"/>
    <mergeCell ref="B66:E66"/>
    <mergeCell ref="C67:E67"/>
    <mergeCell ref="D68:E68"/>
    <mergeCell ref="D71:E71"/>
  </mergeCells>
  <pageMargins left="0.35433070866141736" right="0.31496062992125984" top="0.39370078740157483" bottom="0.23622047244094491" header="0.15748031496062992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12</vt:i4>
      </vt:variant>
    </vt:vector>
  </HeadingPairs>
  <TitlesOfParts>
    <vt:vector size="24" baseType="lpstr">
      <vt:lpstr>P87</vt:lpstr>
      <vt:lpstr>P 96</vt:lpstr>
      <vt:lpstr>P109</vt:lpstr>
      <vt:lpstr>P 130</vt:lpstr>
      <vt:lpstr>P 131</vt:lpstr>
      <vt:lpstr>P 132</vt:lpstr>
      <vt:lpstr>P197</vt:lpstr>
      <vt:lpstr>P212</vt:lpstr>
      <vt:lpstr>P247</vt:lpstr>
      <vt:lpstr>P288</vt:lpstr>
      <vt:lpstr>P361</vt:lpstr>
      <vt:lpstr>P433</vt:lpstr>
      <vt:lpstr>'P 130'!Obszar_wydruku</vt:lpstr>
      <vt:lpstr>'P 131'!Obszar_wydruku</vt:lpstr>
      <vt:lpstr>'P 132'!Obszar_wydruku</vt:lpstr>
      <vt:lpstr>'P 96'!Obszar_wydruku</vt:lpstr>
      <vt:lpstr>'P109'!Obszar_wydruku</vt:lpstr>
      <vt:lpstr>'P197'!Obszar_wydruku</vt:lpstr>
      <vt:lpstr>'P212'!Obszar_wydruku</vt:lpstr>
      <vt:lpstr>'P247'!Obszar_wydruku</vt:lpstr>
      <vt:lpstr>'P288'!Obszar_wydruku</vt:lpstr>
      <vt:lpstr>'P361'!Obszar_wydruku</vt:lpstr>
      <vt:lpstr>'P433'!Obszar_wydruku</vt:lpstr>
      <vt:lpstr>'P87'!Obszar_wydruku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kwach</dc:creator>
  <cp:lastModifiedBy>Bogusława Ferenc</cp:lastModifiedBy>
  <dcterms:created xsi:type="dcterms:W3CDTF">2021-01-14T10:13:00Z</dcterms:created>
  <dcterms:modified xsi:type="dcterms:W3CDTF">2021-01-14T11:56:29Z</dcterms:modified>
</cp:coreProperties>
</file>